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irdP\Downloads\"/>
    </mc:Choice>
  </mc:AlternateContent>
  <xr:revisionPtr revIDLastSave="0" documentId="13_ncr:1_{95710689-5E2C-4407-8674-7D8C7E5C918A}" xr6:coauthVersionLast="47" xr6:coauthVersionMax="47" xr10:uidLastSave="{00000000-0000-0000-0000-000000000000}"/>
  <bookViews>
    <workbookView xWindow="-28920" yWindow="-2715" windowWidth="29040" windowHeight="15840" firstSheet="1" activeTab="7" xr2:uid="{6FD75A3B-9090-4C4F-9C97-57EA92AA389B}"/>
  </bookViews>
  <sheets>
    <sheet name="Instructions" sheetId="14" r:id="rId1"/>
    <sheet name="1 Assets" sheetId="11" r:id="rId2"/>
    <sheet name="2 CM Budget" sheetId="16" r:id="rId3"/>
    <sheet name="3 Manager Budget" sheetId="13" r:id="rId4"/>
    <sheet name="Premium Calc" sheetId="8" r:id="rId5"/>
    <sheet name="GMR" sheetId="15" r:id="rId6"/>
    <sheet name="Budget Summary" sheetId="17" r:id="rId7"/>
    <sheet name="4a Yr1 Cashflow" sheetId="19" r:id="rId8"/>
    <sheet name="4b Yr2 Cashflow" sheetId="20" r:id="rId9"/>
    <sheet name="Tax lists" sheetId="12" state="hidden" r:id="rId10"/>
  </sheets>
  <definedNames>
    <definedName name="_xlnm.Print_Area" localSheetId="1">'1 Assets'!$B$1:$G$49</definedName>
    <definedName name="_xlnm.Print_Area" localSheetId="2">'2 CM Budget'!$A$1:$W$166</definedName>
    <definedName name="_xlnm.Print_Area" localSheetId="3">'3 Manager Budget'!$A$1:$E$42</definedName>
    <definedName name="_xlnm.Print_Area" localSheetId="7">'4a Yr1 Cashflow'!$A$1:$X$54</definedName>
    <definedName name="_xlnm.Print_Area" localSheetId="8">'4b Yr2 Cashflow'!$A$1:$X$54</definedName>
    <definedName name="_xlnm.Print_Area" localSheetId="6">'Budget Summary'!$A$1:$Z$44</definedName>
    <definedName name="_xlnm.Print_Area" localSheetId="5">GMR!$A$1:$F$23</definedName>
    <definedName name="_xlnm.Print_Area" localSheetId="0">Instructions!$B$1:$F$39</definedName>
    <definedName name="_xlnm.Print_Area" localSheetId="4">'Premium Calc'!$A$1:$P$29</definedName>
    <definedName name="_xlnm.Print_Titles" localSheetId="2">'2 CM Budget'!$48:$48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6" l="1"/>
  <c r="I21" i="16" l="1"/>
  <c r="I22" i="16"/>
  <c r="G27" i="16"/>
  <c r="I181" i="16"/>
  <c r="L13" i="20"/>
  <c r="G60" i="16"/>
  <c r="G59" i="16"/>
  <c r="I62" i="16" s="1"/>
  <c r="I24" i="16"/>
  <c r="I23" i="16"/>
  <c r="N7" i="16"/>
  <c r="J7" i="16"/>
  <c r="N6" i="16"/>
  <c r="J6" i="16"/>
  <c r="N5" i="16"/>
  <c r="J5" i="16"/>
  <c r="J8" i="16" s="1"/>
  <c r="H8" i="16"/>
  <c r="F8" i="16"/>
  <c r="D8" i="16"/>
  <c r="Y176" i="16"/>
  <c r="O21" i="19"/>
  <c r="P21" i="19" s="1"/>
  <c r="Q21" i="19" s="1"/>
  <c r="R21" i="19" s="1"/>
  <c r="S21" i="19" s="1"/>
  <c r="T21" i="19" s="1"/>
  <c r="U21" i="19" s="1"/>
  <c r="V21" i="19" s="1"/>
  <c r="W21" i="19" s="1"/>
  <c r="X21" i="19" s="1"/>
  <c r="N21" i="19"/>
  <c r="N8" i="16" l="1"/>
  <c r="T2" i="20"/>
  <c r="R2" i="20"/>
  <c r="K2" i="20"/>
  <c r="K2" i="19"/>
  <c r="D102" i="16"/>
  <c r="K36" i="19"/>
  <c r="K36" i="20"/>
  <c r="K15" i="20"/>
  <c r="K14" i="20"/>
  <c r="K15" i="19"/>
  <c r="K14" i="19"/>
  <c r="T2" i="19"/>
  <c r="R2" i="19"/>
  <c r="M3" i="19" l="1"/>
  <c r="O3" i="19"/>
  <c r="K3" i="19"/>
  <c r="G102" i="16"/>
  <c r="I102" i="16" s="1"/>
  <c r="R3" i="19" l="1"/>
  <c r="V3" i="19"/>
  <c r="I63" i="16" l="1"/>
  <c r="K8" i="20"/>
  <c r="L15" i="20"/>
  <c r="H9" i="20"/>
  <c r="L7" i="20"/>
  <c r="T3" i="20"/>
  <c r="Q3" i="20"/>
  <c r="V3" i="20"/>
  <c r="L14" i="19"/>
  <c r="J7" i="19" a="1"/>
  <c r="J7" i="19" s="1"/>
  <c r="Q3" i="19"/>
  <c r="T3" i="19"/>
  <c r="L7" i="19"/>
  <c r="L15" i="19"/>
  <c r="M37" i="19"/>
  <c r="K49" i="19"/>
  <c r="R3" i="20" l="1"/>
  <c r="J7" i="20"/>
  <c r="N9" i="20" s="1"/>
  <c r="W8" i="20"/>
  <c r="U8" i="20"/>
  <c r="S8" i="20"/>
  <c r="Q8" i="20"/>
  <c r="O8" i="20"/>
  <c r="T8" i="20"/>
  <c r="N8" i="20"/>
  <c r="V8" i="20"/>
  <c r="P8" i="20"/>
  <c r="X8" i="20"/>
  <c r="L14" i="20"/>
  <c r="R8" i="20"/>
  <c r="U9" i="20" l="1"/>
  <c r="U17" i="20" s="1" a="1"/>
  <c r="U17" i="20" s="1"/>
  <c r="P9" i="20"/>
  <c r="P16" i="20" s="1"/>
  <c r="T9" i="20"/>
  <c r="T17" i="20" s="1" a="1"/>
  <c r="T17" i="20" s="1"/>
  <c r="R9" i="20"/>
  <c r="R17" i="20" s="1" a="1"/>
  <c r="R17" i="20" s="1"/>
  <c r="Q9" i="20"/>
  <c r="Q16" i="20" s="1"/>
  <c r="V9" i="20"/>
  <c r="V16" i="20" s="1"/>
  <c r="S9" i="20"/>
  <c r="S16" i="20" s="1"/>
  <c r="W9" i="20"/>
  <c r="W17" i="20" s="1" a="1"/>
  <c r="W17" i="20" s="1"/>
  <c r="X9" i="20"/>
  <c r="X17" i="20" s="1" a="1"/>
  <c r="X17" i="20" s="1"/>
  <c r="L8" i="20"/>
  <c r="N17" i="20" a="1"/>
  <c r="N17" i="20" s="1"/>
  <c r="N16" i="20"/>
  <c r="O9" i="20"/>
  <c r="R16" i="20" l="1"/>
  <c r="R18" i="20" s="1"/>
  <c r="T16" i="20"/>
  <c r="T18" i="20" s="1"/>
  <c r="P17" i="20" a="1"/>
  <c r="P17" i="20" s="1"/>
  <c r="P18" i="20" s="1"/>
  <c r="Q17" i="20" a="1"/>
  <c r="Q17" i="20" s="1"/>
  <c r="Q18" i="20" s="1"/>
  <c r="S17" i="20" a="1"/>
  <c r="S17" i="20" s="1"/>
  <c r="S18" i="20" s="1"/>
  <c r="U16" i="20"/>
  <c r="U18" i="20" s="1"/>
  <c r="X16" i="20"/>
  <c r="X18" i="20" s="1"/>
  <c r="V17" i="20" a="1"/>
  <c r="V17" i="20" s="1"/>
  <c r="V18" i="20" s="1"/>
  <c r="W16" i="20"/>
  <c r="W18" i="20" s="1"/>
  <c r="N18" i="20"/>
  <c r="O16" i="20"/>
  <c r="O17" i="20" a="1"/>
  <c r="O17" i="20" s="1"/>
  <c r="O18" i="20" l="1"/>
  <c r="F5" i="8" l="1"/>
  <c r="O7" i="8"/>
  <c r="P7" i="8" s="1"/>
  <c r="F19" i="12" s="1"/>
  <c r="M7" i="8"/>
  <c r="L7" i="8" s="1"/>
  <c r="F55" i="16" l="1"/>
  <c r="X89" i="16" l="1"/>
  <c r="X94" i="16"/>
  <c r="X93" i="16"/>
  <c r="I146" i="16"/>
  <c r="K30" i="17" s="1"/>
  <c r="K34" i="20" s="1"/>
  <c r="I138" i="16"/>
  <c r="I186" i="16" s="1"/>
  <c r="X137" i="16"/>
  <c r="I119" i="16"/>
  <c r="I184" i="16" s="1"/>
  <c r="I110" i="16"/>
  <c r="I182" i="16" s="1"/>
  <c r="X109" i="16"/>
  <c r="G41" i="16"/>
  <c r="I41" i="16" s="1"/>
  <c r="K13" i="20" s="1"/>
  <c r="G40" i="16"/>
  <c r="G39" i="16"/>
  <c r="Y154" i="16"/>
  <c r="E34" i="11"/>
  <c r="E33" i="11"/>
  <c r="E32" i="11"/>
  <c r="G43" i="11"/>
  <c r="I154" i="16" s="1"/>
  <c r="E43" i="11"/>
  <c r="E47" i="11" s="1"/>
  <c r="F42" i="11"/>
  <c r="I151" i="16"/>
  <c r="X45" i="16"/>
  <c r="X105" i="16"/>
  <c r="L12" i="12"/>
  <c r="L11" i="12"/>
  <c r="L10" i="12"/>
  <c r="I65" i="16"/>
  <c r="P65" i="16" s="1"/>
  <c r="I64" i="16"/>
  <c r="P64" i="16" s="1"/>
  <c r="F10" i="12" a="1"/>
  <c r="F10" i="12" s="1"/>
  <c r="B9" i="12" s="1"/>
  <c r="C9" i="12" s="1"/>
  <c r="J12" i="12"/>
  <c r="J11" i="12"/>
  <c r="X44" i="16"/>
  <c r="K34" i="19" l="1"/>
  <c r="L34" i="19" s="1"/>
  <c r="L34" i="20"/>
  <c r="K13" i="19"/>
  <c r="L13" i="19" s="1"/>
  <c r="X146" i="16"/>
  <c r="K26" i="17"/>
  <c r="K30" i="20" s="1"/>
  <c r="X154" i="16"/>
  <c r="E35" i="11"/>
  <c r="S64" i="16"/>
  <c r="S65" i="16"/>
  <c r="B30" i="13"/>
  <c r="V65" i="16"/>
  <c r="V64" i="16"/>
  <c r="E10" i="12"/>
  <c r="I3" i="17"/>
  <c r="G35" i="16"/>
  <c r="E27" i="11"/>
  <c r="E28" i="11"/>
  <c r="F41" i="11"/>
  <c r="K24" i="17"/>
  <c r="K28" i="20" s="1"/>
  <c r="X150" i="16"/>
  <c r="X130" i="16"/>
  <c r="X118" i="16"/>
  <c r="K28" i="19" l="1"/>
  <c r="K30" i="19"/>
  <c r="A2" i="8"/>
  <c r="A2" i="15"/>
  <c r="D4" i="15"/>
  <c r="I32" i="16"/>
  <c r="P32" i="16" s="1"/>
  <c r="O5" i="8"/>
  <c r="O4" i="8"/>
  <c r="B5" i="8"/>
  <c r="B4" i="8"/>
  <c r="B3" i="8"/>
  <c r="M28" i="20" l="1"/>
  <c r="N28" i="20" s="1"/>
  <c r="O28" i="20" s="1"/>
  <c r="P28" i="20" s="1"/>
  <c r="Q28" i="20" s="1"/>
  <c r="R28" i="20" s="1"/>
  <c r="S28" i="20" s="1"/>
  <c r="T28" i="20" s="1"/>
  <c r="U28" i="20" s="1"/>
  <c r="V28" i="20" s="1"/>
  <c r="W28" i="20" s="1"/>
  <c r="X28" i="20" s="1"/>
  <c r="M30" i="19"/>
  <c r="N30" i="19" s="1"/>
  <c r="O30" i="19" s="1"/>
  <c r="P30" i="19" s="1"/>
  <c r="Q30" i="19" s="1"/>
  <c r="R30" i="19" s="1"/>
  <c r="S30" i="19" s="1"/>
  <c r="T30" i="19" s="1"/>
  <c r="U30" i="19" s="1"/>
  <c r="V30" i="19" s="1"/>
  <c r="W30" i="19" s="1"/>
  <c r="X30" i="19" s="1"/>
  <c r="M30" i="20"/>
  <c r="N30" i="20" s="1"/>
  <c r="O30" i="20" s="1"/>
  <c r="P30" i="20" s="1"/>
  <c r="Q30" i="20" s="1"/>
  <c r="R30" i="20" s="1"/>
  <c r="S30" i="20" s="1"/>
  <c r="T30" i="20" s="1"/>
  <c r="U30" i="20" s="1"/>
  <c r="V30" i="20" s="1"/>
  <c r="W30" i="20" s="1"/>
  <c r="X30" i="20" s="1"/>
  <c r="M28" i="19"/>
  <c r="N28" i="19" s="1"/>
  <c r="O28" i="19" s="1"/>
  <c r="P28" i="19" s="1"/>
  <c r="Q28" i="19" s="1"/>
  <c r="R28" i="19" s="1"/>
  <c r="S28" i="19" s="1"/>
  <c r="T28" i="19" s="1"/>
  <c r="U28" i="19" s="1"/>
  <c r="V28" i="19" s="1"/>
  <c r="W28" i="19" s="1"/>
  <c r="X28" i="19" s="1"/>
  <c r="K11" i="8"/>
  <c r="P8" i="8"/>
  <c r="O8" i="8"/>
  <c r="N8" i="8"/>
  <c r="M8" i="8"/>
  <c r="L8" i="8"/>
  <c r="B6" i="8"/>
  <c r="A3" i="13"/>
  <c r="U2" i="17"/>
  <c r="O10" i="16"/>
  <c r="K10" i="16"/>
  <c r="V138" i="16"/>
  <c r="D171" i="16"/>
  <c r="A2" i="13"/>
  <c r="K19" i="17"/>
  <c r="K23" i="20" s="1"/>
  <c r="K18" i="17"/>
  <c r="K22" i="20" s="1"/>
  <c r="K13" i="17"/>
  <c r="K12" i="17"/>
  <c r="G3" i="17"/>
  <c r="B3" i="17"/>
  <c r="E7" i="17" s="1"/>
  <c r="O2" i="17"/>
  <c r="B2" i="17"/>
  <c r="I150" i="16"/>
  <c r="S150" i="16" s="1"/>
  <c r="G30" i="16"/>
  <c r="K35" i="17"/>
  <c r="F40" i="11"/>
  <c r="F43" i="11" s="1"/>
  <c r="E26" i="11"/>
  <c r="E25" i="11"/>
  <c r="G141" i="16"/>
  <c r="G125" i="16"/>
  <c r="G124" i="16"/>
  <c r="G112" i="16"/>
  <c r="G113" i="16"/>
  <c r="K8" i="19" l="1"/>
  <c r="N9" i="19" s="1"/>
  <c r="M9" i="19" s="1"/>
  <c r="M16" i="19" s="1"/>
  <c r="I15" i="16"/>
  <c r="I16" i="16"/>
  <c r="I17" i="16"/>
  <c r="I18" i="16"/>
  <c r="K41" i="19"/>
  <c r="K41" i="20"/>
  <c r="D35" i="13"/>
  <c r="I131" i="16"/>
  <c r="I185" i="16" s="1"/>
  <c r="L28" i="19"/>
  <c r="L30" i="20"/>
  <c r="L30" i="19"/>
  <c r="L28" i="20"/>
  <c r="K22" i="19"/>
  <c r="L22" i="19" s="1"/>
  <c r="L22" i="20"/>
  <c r="M33" i="20"/>
  <c r="N33" i="19"/>
  <c r="O33" i="19" s="1"/>
  <c r="P33" i="19" s="1"/>
  <c r="Q33" i="19" s="1"/>
  <c r="R33" i="19" s="1"/>
  <c r="S33" i="19" s="1"/>
  <c r="T33" i="19" s="1"/>
  <c r="U33" i="19" s="1"/>
  <c r="V33" i="19" s="1"/>
  <c r="K23" i="19"/>
  <c r="L23" i="19" s="1"/>
  <c r="L23" i="20"/>
  <c r="I13" i="16"/>
  <c r="K12" i="8"/>
  <c r="K13" i="8" s="1"/>
  <c r="K14" i="8" s="1"/>
  <c r="K15" i="8" s="1"/>
  <c r="K10" i="8"/>
  <c r="K9" i="8" s="1"/>
  <c r="I9" i="8" s="1"/>
  <c r="I116" i="16"/>
  <c r="F29" i="11"/>
  <c r="K3" i="17"/>
  <c r="V119" i="16"/>
  <c r="S119" i="16"/>
  <c r="P119" i="16"/>
  <c r="I153" i="16"/>
  <c r="K33" i="17"/>
  <c r="V150" i="16"/>
  <c r="V30" i="17"/>
  <c r="S18" i="17"/>
  <c r="K28" i="17"/>
  <c r="K32" i="20" s="1"/>
  <c r="V18" i="17"/>
  <c r="V19" i="17"/>
  <c r="Y19" i="17"/>
  <c r="S19" i="17"/>
  <c r="Y18" i="17"/>
  <c r="Y35" i="17"/>
  <c r="Y12" i="17"/>
  <c r="Y24" i="17"/>
  <c r="Y13" i="17"/>
  <c r="Q3" i="17"/>
  <c r="V24" i="17"/>
  <c r="W3" i="17"/>
  <c r="V12" i="17"/>
  <c r="V35" i="17"/>
  <c r="V13" i="17"/>
  <c r="S13" i="17"/>
  <c r="S35" i="17"/>
  <c r="S12" i="17"/>
  <c r="S24" i="17"/>
  <c r="P150" i="16"/>
  <c r="E29" i="11"/>
  <c r="P138" i="16"/>
  <c r="S138" i="16"/>
  <c r="I172" i="16" l="1"/>
  <c r="M17" i="19" a="1"/>
  <c r="M17" i="19" s="1"/>
  <c r="M18" i="19" s="1"/>
  <c r="I19" i="16"/>
  <c r="I43" i="16" s="1"/>
  <c r="O33" i="20"/>
  <c r="P33" i="20" s="1"/>
  <c r="Q33" i="20" s="1"/>
  <c r="R33" i="20" s="1"/>
  <c r="S33" i="20" s="1"/>
  <c r="T33" i="20" s="1"/>
  <c r="U33" i="20" s="1"/>
  <c r="V33" i="20" s="1"/>
  <c r="K32" i="19"/>
  <c r="L32" i="19" s="1"/>
  <c r="L32" i="20"/>
  <c r="X153" i="16"/>
  <c r="I149" i="16"/>
  <c r="X149" i="16" s="1"/>
  <c r="I10" i="8"/>
  <c r="S33" i="17"/>
  <c r="I11" i="8"/>
  <c r="I15" i="8"/>
  <c r="I14" i="8"/>
  <c r="I12" i="8"/>
  <c r="I13" i="8"/>
  <c r="V33" i="17"/>
  <c r="Y33" i="17"/>
  <c r="V28" i="17"/>
  <c r="S26" i="17"/>
  <c r="S186" i="16"/>
  <c r="P186" i="16"/>
  <c r="V186" i="16"/>
  <c r="P184" i="16"/>
  <c r="V184" i="16"/>
  <c r="S184" i="16"/>
  <c r="P185" i="16"/>
  <c r="V185" i="16"/>
  <c r="S185" i="16"/>
  <c r="K25" i="17"/>
  <c r="K29" i="20" s="1"/>
  <c r="I183" i="16"/>
  <c r="Y30" i="17"/>
  <c r="S30" i="17"/>
  <c r="Y26" i="17"/>
  <c r="V26" i="17"/>
  <c r="S28" i="17"/>
  <c r="Y28" i="17"/>
  <c r="S131" i="16"/>
  <c r="K27" i="17"/>
  <c r="K31" i="20" s="1"/>
  <c r="P131" i="16"/>
  <c r="V131" i="16"/>
  <c r="V116" i="16"/>
  <c r="S116" i="16"/>
  <c r="P116" i="16"/>
  <c r="I171" i="16" l="1"/>
  <c r="K10" i="19"/>
  <c r="K10" i="20"/>
  <c r="K9" i="19"/>
  <c r="K9" i="20"/>
  <c r="N8" i="19"/>
  <c r="O9" i="19" s="1"/>
  <c r="O16" i="19" s="1"/>
  <c r="V8" i="19"/>
  <c r="W9" i="19" s="1"/>
  <c r="W16" i="19" s="1"/>
  <c r="P8" i="19"/>
  <c r="Q9" i="19" s="1"/>
  <c r="Q16" i="19" s="1"/>
  <c r="X8" i="19"/>
  <c r="R8" i="19"/>
  <c r="S9" i="19" s="1"/>
  <c r="S17" i="19" s="1" a="1"/>
  <c r="S17" i="19" s="1"/>
  <c r="S8" i="19"/>
  <c r="T9" i="19" s="1"/>
  <c r="T17" i="19" s="1" a="1"/>
  <c r="T17" i="19" s="1"/>
  <c r="T8" i="19"/>
  <c r="U9" i="19" s="1"/>
  <c r="U17" i="19" s="1" a="1"/>
  <c r="U17" i="19" s="1"/>
  <c r="U8" i="19"/>
  <c r="V9" i="19" s="1"/>
  <c r="V17" i="19" s="1" a="1"/>
  <c r="V17" i="19" s="1"/>
  <c r="O8" i="19"/>
  <c r="P9" i="19" s="1"/>
  <c r="P17" i="19" s="1" a="1"/>
  <c r="P17" i="19" s="1"/>
  <c r="W8" i="19"/>
  <c r="X9" i="19" s="1"/>
  <c r="X17" i="19" s="1" a="1"/>
  <c r="X17" i="19" s="1"/>
  <c r="Q8" i="19"/>
  <c r="R9" i="19" s="1"/>
  <c r="R16" i="19" s="1"/>
  <c r="K29" i="19"/>
  <c r="L29" i="19" s="1"/>
  <c r="L29" i="20"/>
  <c r="K31" i="19"/>
  <c r="K8" i="17"/>
  <c r="P24" i="16"/>
  <c r="V19" i="16"/>
  <c r="S19" i="16"/>
  <c r="P19" i="16"/>
  <c r="V25" i="17"/>
  <c r="V183" i="16"/>
  <c r="S183" i="16"/>
  <c r="P183" i="16"/>
  <c r="Y25" i="17"/>
  <c r="S25" i="17"/>
  <c r="S27" i="17"/>
  <c r="V27" i="17"/>
  <c r="Y27" i="17"/>
  <c r="G97" i="16"/>
  <c r="D103" i="16"/>
  <c r="G103" i="16" s="1"/>
  <c r="D101" i="16"/>
  <c r="G101" i="16" s="1"/>
  <c r="D100" i="16"/>
  <c r="G100" i="16" s="1"/>
  <c r="D99" i="16"/>
  <c r="G99" i="16" s="1"/>
  <c r="A103" i="16"/>
  <c r="A102" i="16"/>
  <c r="A101" i="16"/>
  <c r="A100" i="16"/>
  <c r="A99" i="16"/>
  <c r="A98" i="16"/>
  <c r="D98" i="16"/>
  <c r="G98" i="16" s="1"/>
  <c r="G92" i="16"/>
  <c r="G91" i="16"/>
  <c r="X65" i="16"/>
  <c r="X64" i="16"/>
  <c r="G76" i="16"/>
  <c r="G75" i="16"/>
  <c r="G74" i="16"/>
  <c r="G81" i="16"/>
  <c r="F58" i="16"/>
  <c r="F57" i="16"/>
  <c r="F56" i="16"/>
  <c r="F54" i="16"/>
  <c r="F53" i="16"/>
  <c r="F52" i="16"/>
  <c r="F51" i="16"/>
  <c r="F50" i="16"/>
  <c r="G37" i="16"/>
  <c r="G36" i="16"/>
  <c r="I40" i="16" s="1"/>
  <c r="G31" i="16"/>
  <c r="G28" i="16"/>
  <c r="S24" i="16"/>
  <c r="V154" i="16"/>
  <c r="S154" i="16"/>
  <c r="P154" i="16"/>
  <c r="V146" i="16"/>
  <c r="S146" i="16"/>
  <c r="P146" i="16"/>
  <c r="V45" i="16"/>
  <c r="S45" i="16"/>
  <c r="P45" i="16"/>
  <c r="V44" i="16"/>
  <c r="S44" i="16"/>
  <c r="P44" i="16"/>
  <c r="S10" i="16"/>
  <c r="G10" i="8"/>
  <c r="M9" i="20" l="1"/>
  <c r="L9" i="20" s="1"/>
  <c r="Q17" i="19" a="1"/>
  <c r="Q17" i="19" s="1"/>
  <c r="Q18" i="19" s="1"/>
  <c r="K12" i="19"/>
  <c r="K12" i="20"/>
  <c r="R17" i="19" a="1"/>
  <c r="R17" i="19" s="1"/>
  <c r="R18" i="19" s="1"/>
  <c r="T16" i="19"/>
  <c r="T18" i="19" s="1"/>
  <c r="P16" i="19"/>
  <c r="P18" i="19" s="1"/>
  <c r="O17" i="19" a="1"/>
  <c r="O17" i="19" s="1"/>
  <c r="S16" i="19"/>
  <c r="S18" i="19" s="1"/>
  <c r="W17" i="19" a="1"/>
  <c r="W17" i="19" s="1"/>
  <c r="W18" i="19" s="1"/>
  <c r="L8" i="19"/>
  <c r="L9" i="19"/>
  <c r="U16" i="19"/>
  <c r="U18" i="19" s="1"/>
  <c r="V16" i="19"/>
  <c r="V18" i="19" s="1"/>
  <c r="X16" i="19"/>
  <c r="X18" i="19" s="1"/>
  <c r="N16" i="19"/>
  <c r="N17" i="19" a="1"/>
  <c r="N17" i="19" s="1"/>
  <c r="O44" i="19" s="1"/>
  <c r="X147" i="16"/>
  <c r="X160" i="16" s="1"/>
  <c r="C12" i="8"/>
  <c r="S8" i="17"/>
  <c r="V8" i="17"/>
  <c r="Y8" i="17"/>
  <c r="V172" i="16"/>
  <c r="P172" i="16"/>
  <c r="S172" i="16"/>
  <c r="M31" i="20"/>
  <c r="N31" i="20" s="1"/>
  <c r="O31" i="20" s="1"/>
  <c r="P31" i="20" s="1"/>
  <c r="Q31" i="20" s="1"/>
  <c r="R31" i="20" s="1"/>
  <c r="S31" i="20" s="1"/>
  <c r="T31" i="20" s="1"/>
  <c r="U31" i="20" s="1"/>
  <c r="V31" i="20" s="1"/>
  <c r="W31" i="20" s="1"/>
  <c r="X31" i="20" s="1"/>
  <c r="M31" i="19"/>
  <c r="N31" i="19" s="1"/>
  <c r="O31" i="19" s="1"/>
  <c r="P31" i="19" s="1"/>
  <c r="Q31" i="19" s="1"/>
  <c r="R31" i="19" s="1"/>
  <c r="S31" i="19" s="1"/>
  <c r="T31" i="19" s="1"/>
  <c r="U31" i="19" s="1"/>
  <c r="V31" i="19" s="1"/>
  <c r="W31" i="19" s="1"/>
  <c r="X31" i="19" s="1"/>
  <c r="J6" i="17"/>
  <c r="H7" i="17" s="1"/>
  <c r="K7" i="17" s="1"/>
  <c r="C4" i="15"/>
  <c r="M10" i="20"/>
  <c r="L10" i="20" s="1"/>
  <c r="L10" i="19"/>
  <c r="I42" i="16"/>
  <c r="I79" i="16"/>
  <c r="I178" i="16" s="1"/>
  <c r="I95" i="16"/>
  <c r="I180" i="16" s="1"/>
  <c r="I106" i="16"/>
  <c r="K17" i="17"/>
  <c r="D34" i="13"/>
  <c r="G158" i="16"/>
  <c r="I159" i="16" s="1"/>
  <c r="I86" i="16"/>
  <c r="V110" i="16"/>
  <c r="S110" i="16"/>
  <c r="P110" i="16"/>
  <c r="C14" i="8"/>
  <c r="I31" i="16"/>
  <c r="V32" i="16"/>
  <c r="S32" i="16"/>
  <c r="I28" i="16"/>
  <c r="V24" i="16"/>
  <c r="I2" i="8"/>
  <c r="O18" i="19" l="1"/>
  <c r="Q44" i="19"/>
  <c r="K11" i="20"/>
  <c r="K11" i="19"/>
  <c r="K21" i="19"/>
  <c r="K21" i="20"/>
  <c r="M21" i="20" s="1"/>
  <c r="N21" i="20" s="1"/>
  <c r="O21" i="20" s="1"/>
  <c r="P21" i="20" s="1"/>
  <c r="Q21" i="20" s="1"/>
  <c r="R21" i="20" s="1"/>
  <c r="S21" i="20" s="1"/>
  <c r="T21" i="20" s="1"/>
  <c r="U21" i="20" s="1"/>
  <c r="V21" i="20" s="1"/>
  <c r="W21" i="20" s="1"/>
  <c r="X21" i="20" s="1"/>
  <c r="K9" i="17"/>
  <c r="N18" i="19"/>
  <c r="L31" i="20"/>
  <c r="L12" i="20"/>
  <c r="L12" i="19"/>
  <c r="I46" i="16"/>
  <c r="P31" i="16"/>
  <c r="L31" i="19"/>
  <c r="S171" i="16"/>
  <c r="P171" i="16"/>
  <c r="V171" i="16"/>
  <c r="Y7" i="17"/>
  <c r="V7" i="17"/>
  <c r="S7" i="17"/>
  <c r="C11" i="8"/>
  <c r="B11" i="8" s="1"/>
  <c r="M16" i="20"/>
  <c r="M17" i="20" a="1"/>
  <c r="M17" i="20" s="1"/>
  <c r="S62" i="16"/>
  <c r="V62" i="16"/>
  <c r="P62" i="16"/>
  <c r="P79" i="16"/>
  <c r="K37" i="17"/>
  <c r="V159" i="16"/>
  <c r="S159" i="16"/>
  <c r="P159" i="16"/>
  <c r="P42" i="16"/>
  <c r="S42" i="16"/>
  <c r="V42" i="16"/>
  <c r="X42" i="16"/>
  <c r="X46" i="16" s="1"/>
  <c r="X162" i="16" s="1"/>
  <c r="V178" i="16"/>
  <c r="K20" i="17"/>
  <c r="K24" i="20" s="1"/>
  <c r="M24" i="20" s="1"/>
  <c r="N24" i="20" s="1"/>
  <c r="O24" i="20" s="1"/>
  <c r="P24" i="20" s="1"/>
  <c r="Q24" i="20" s="1"/>
  <c r="R24" i="20" s="1"/>
  <c r="S24" i="20" s="1"/>
  <c r="T24" i="20" s="1"/>
  <c r="U24" i="20" s="1"/>
  <c r="V24" i="20" s="1"/>
  <c r="W24" i="20" s="1"/>
  <c r="X24" i="20" s="1"/>
  <c r="S79" i="16"/>
  <c r="V79" i="16"/>
  <c r="I179" i="16"/>
  <c r="S179" i="16" s="1"/>
  <c r="P86" i="16"/>
  <c r="P28" i="16"/>
  <c r="V28" i="16"/>
  <c r="S28" i="16"/>
  <c r="S86" i="16"/>
  <c r="V86" i="16"/>
  <c r="K21" i="17"/>
  <c r="K25" i="20" s="1"/>
  <c r="S31" i="16"/>
  <c r="V31" i="16"/>
  <c r="I173" i="16"/>
  <c r="S173" i="16" s="1"/>
  <c r="C13" i="8"/>
  <c r="S182" i="16"/>
  <c r="V182" i="16"/>
  <c r="P182" i="16"/>
  <c r="K22" i="17"/>
  <c r="K26" i="20" s="1"/>
  <c r="K23" i="17"/>
  <c r="K27" i="20" s="1"/>
  <c r="K10" i="17"/>
  <c r="V106" i="16"/>
  <c r="S106" i="16"/>
  <c r="P106" i="16"/>
  <c r="P95" i="16"/>
  <c r="V95" i="16"/>
  <c r="S95" i="16"/>
  <c r="C3" i="12"/>
  <c r="G7" i="12"/>
  <c r="I6" i="12"/>
  <c r="I5" i="12"/>
  <c r="I4" i="12"/>
  <c r="I3" i="12"/>
  <c r="C4" i="12"/>
  <c r="E14" i="11"/>
  <c r="E13" i="11"/>
  <c r="L41" i="19" l="1"/>
  <c r="K42" i="19"/>
  <c r="K42" i="20"/>
  <c r="L41" i="20"/>
  <c r="S174" i="16"/>
  <c r="L11" i="19"/>
  <c r="K17" i="19"/>
  <c r="L17" i="19" s="1"/>
  <c r="K16" i="19"/>
  <c r="L11" i="20"/>
  <c r="K17" i="20"/>
  <c r="L17" i="20" s="1"/>
  <c r="K16" i="20"/>
  <c r="L16" i="20" s="1"/>
  <c r="Y22" i="17"/>
  <c r="L26" i="20"/>
  <c r="K26" i="19"/>
  <c r="L26" i="19" s="1"/>
  <c r="K25" i="19"/>
  <c r="Y20" i="17"/>
  <c r="K24" i="19"/>
  <c r="L24" i="19" s="1"/>
  <c r="L24" i="20"/>
  <c r="M18" i="20"/>
  <c r="K27" i="19"/>
  <c r="V63" i="16"/>
  <c r="S63" i="16"/>
  <c r="P63" i="16"/>
  <c r="I177" i="16"/>
  <c r="I176" i="16"/>
  <c r="S176" i="16" s="1"/>
  <c r="Y37" i="17"/>
  <c r="S37" i="17"/>
  <c r="V37" i="17"/>
  <c r="P178" i="16"/>
  <c r="V20" i="17"/>
  <c r="S20" i="17"/>
  <c r="S178" i="16"/>
  <c r="V179" i="16"/>
  <c r="P179" i="16"/>
  <c r="V43" i="16"/>
  <c r="V46" i="16" s="1"/>
  <c r="Y21" i="17"/>
  <c r="V21" i="17"/>
  <c r="S21" i="17"/>
  <c r="D4" i="12"/>
  <c r="V22" i="17"/>
  <c r="S22" i="17"/>
  <c r="Y23" i="17"/>
  <c r="I174" i="16"/>
  <c r="P173" i="16"/>
  <c r="P174" i="16" s="1"/>
  <c r="V173" i="16"/>
  <c r="V174" i="16" s="1"/>
  <c r="V180" i="16"/>
  <c r="P180" i="16"/>
  <c r="S180" i="16"/>
  <c r="S181" i="16"/>
  <c r="P181" i="16"/>
  <c r="V181" i="16"/>
  <c r="V23" i="17"/>
  <c r="S23" i="17"/>
  <c r="S9" i="17"/>
  <c r="V9" i="17"/>
  <c r="Y9" i="17"/>
  <c r="S10" i="17"/>
  <c r="V10" i="17"/>
  <c r="Y10" i="17"/>
  <c r="K11" i="17"/>
  <c r="K14" i="17" s="1"/>
  <c r="E140" i="16"/>
  <c r="G140" i="16" s="1"/>
  <c r="N33" i="20" s="1"/>
  <c r="S43" i="16"/>
  <c r="S46" i="16" s="1"/>
  <c r="P43" i="16"/>
  <c r="P46" i="16" s="1"/>
  <c r="B13" i="15"/>
  <c r="F13" i="15" s="1"/>
  <c r="F4" i="15"/>
  <c r="J4" i="12"/>
  <c r="J5" i="12" s="1"/>
  <c r="J6" i="12" s="1"/>
  <c r="A7" i="12"/>
  <c r="C6" i="12"/>
  <c r="K18" i="20" l="1"/>
  <c r="L18" i="20" s="1"/>
  <c r="L16" i="19"/>
  <c r="K18" i="19"/>
  <c r="L18" i="19" s="1"/>
  <c r="M25" i="20"/>
  <c r="N25" i="20" s="1"/>
  <c r="O25" i="20" s="1"/>
  <c r="P25" i="20" s="1"/>
  <c r="Q25" i="20" s="1"/>
  <c r="R25" i="20" s="1"/>
  <c r="S25" i="20" s="1"/>
  <c r="T25" i="20" s="1"/>
  <c r="U25" i="20" s="1"/>
  <c r="V25" i="20" s="1"/>
  <c r="W25" i="20" s="1"/>
  <c r="X25" i="20" s="1"/>
  <c r="M25" i="19"/>
  <c r="N25" i="19" s="1"/>
  <c r="O25" i="19" s="1"/>
  <c r="P25" i="19" s="1"/>
  <c r="Q25" i="19" s="1"/>
  <c r="R25" i="19" s="1"/>
  <c r="S25" i="19" s="1"/>
  <c r="T25" i="19" s="1"/>
  <c r="U25" i="19" s="1"/>
  <c r="V25" i="19" s="1"/>
  <c r="W25" i="19" s="1"/>
  <c r="X25" i="19" s="1"/>
  <c r="L21" i="19"/>
  <c r="L21" i="20"/>
  <c r="M27" i="19"/>
  <c r="M27" i="20"/>
  <c r="V176" i="16"/>
  <c r="P177" i="16"/>
  <c r="V177" i="16"/>
  <c r="S177" i="16"/>
  <c r="P176" i="16"/>
  <c r="I142" i="16"/>
  <c r="I147" i="16" s="1"/>
  <c r="Y11" i="17"/>
  <c r="Y14" i="17" s="1"/>
  <c r="V11" i="17"/>
  <c r="V14" i="17" s="1"/>
  <c r="S11" i="17"/>
  <c r="S14" i="17" s="1"/>
  <c r="S17" i="17"/>
  <c r="Y17" i="17"/>
  <c r="V17" i="17"/>
  <c r="V151" i="16"/>
  <c r="P151" i="16"/>
  <c r="S151" i="16"/>
  <c r="D7" i="13"/>
  <c r="G12" i="8" s="1"/>
  <c r="D8" i="13"/>
  <c r="B27" i="13" s="1"/>
  <c r="E8" i="11"/>
  <c r="D33" i="13" s="1"/>
  <c r="L25" i="19" l="1"/>
  <c r="L25" i="20"/>
  <c r="N27" i="19"/>
  <c r="M43" i="19"/>
  <c r="M35" i="19"/>
  <c r="N27" i="20"/>
  <c r="M43" i="20"/>
  <c r="M35" i="20"/>
  <c r="I187" i="16"/>
  <c r="D30" i="13"/>
  <c r="E30" i="13" s="1"/>
  <c r="K29" i="17"/>
  <c r="K33" i="20" s="1"/>
  <c r="V142" i="16"/>
  <c r="V147" i="16" s="1"/>
  <c r="P142" i="16"/>
  <c r="P147" i="16" s="1"/>
  <c r="S142" i="16"/>
  <c r="S147" i="16" s="1"/>
  <c r="E22" i="13"/>
  <c r="G11" i="8"/>
  <c r="D10" i="13"/>
  <c r="E11" i="13" s="1"/>
  <c r="G16" i="8"/>
  <c r="B29" i="13"/>
  <c r="K31" i="17" l="1"/>
  <c r="K33" i="19"/>
  <c r="O27" i="19"/>
  <c r="N43" i="19"/>
  <c r="N35" i="19"/>
  <c r="O27" i="20"/>
  <c r="N43" i="20"/>
  <c r="N35" i="20"/>
  <c r="S187" i="16"/>
  <c r="C16" i="8"/>
  <c r="V29" i="17"/>
  <c r="V31" i="17" s="1"/>
  <c r="F7" i="15"/>
  <c r="P187" i="16"/>
  <c r="V187" i="16"/>
  <c r="S29" i="17"/>
  <c r="S31" i="17" s="1"/>
  <c r="Y29" i="17"/>
  <c r="Y31" i="17" s="1"/>
  <c r="G13" i="8"/>
  <c r="B28" i="13"/>
  <c r="D28" i="13" s="1"/>
  <c r="D19" i="12"/>
  <c r="E19" i="12"/>
  <c r="D29" i="12"/>
  <c r="E29" i="12"/>
  <c r="F29" i="12"/>
  <c r="F19" i="11"/>
  <c r="I152" i="16" s="1"/>
  <c r="O44" i="20" l="1"/>
  <c r="L33" i="19"/>
  <c r="K35" i="19"/>
  <c r="L33" i="20"/>
  <c r="K35" i="20"/>
  <c r="P27" i="20"/>
  <c r="O43" i="20"/>
  <c r="O35" i="20"/>
  <c r="P27" i="19"/>
  <c r="O35" i="19"/>
  <c r="O43" i="19"/>
  <c r="I189" i="16"/>
  <c r="C18" i="8" s="1"/>
  <c r="K34" i="17"/>
  <c r="B29" i="12"/>
  <c r="E9" i="11"/>
  <c r="C5" i="12"/>
  <c r="E7" i="11"/>
  <c r="E12" i="11"/>
  <c r="D15" i="13" s="1"/>
  <c r="E11" i="11"/>
  <c r="E10" i="11"/>
  <c r="E6" i="11"/>
  <c r="E5" i="11"/>
  <c r="E4" i="11"/>
  <c r="K39" i="20" l="1"/>
  <c r="L39" i="20" s="1"/>
  <c r="K38" i="19"/>
  <c r="L38" i="19" s="1"/>
  <c r="K38" i="20"/>
  <c r="L38" i="20" s="1"/>
  <c r="K39" i="19"/>
  <c r="L39" i="19" s="1"/>
  <c r="Q27" i="20"/>
  <c r="P43" i="20"/>
  <c r="Q44" i="20" s="1"/>
  <c r="P35" i="20"/>
  <c r="Q27" i="19"/>
  <c r="P35" i="19"/>
  <c r="P43" i="19"/>
  <c r="A23" i="12"/>
  <c r="A33" i="12" s="1"/>
  <c r="F15" i="11"/>
  <c r="I148" i="16" s="1"/>
  <c r="P153" i="16"/>
  <c r="S153" i="16"/>
  <c r="V153" i="16"/>
  <c r="P189" i="16"/>
  <c r="V189" i="16"/>
  <c r="S189" i="16"/>
  <c r="E15" i="11"/>
  <c r="E46" i="11" s="1"/>
  <c r="E48" i="11" s="1"/>
  <c r="E49" i="11" s="1"/>
  <c r="D29" i="13"/>
  <c r="D5" i="12"/>
  <c r="C19" i="12"/>
  <c r="B19" i="12"/>
  <c r="C29" i="12"/>
  <c r="D6" i="12" l="1"/>
  <c r="D27" i="13"/>
  <c r="E156" i="16"/>
  <c r="G156" i="16" s="1"/>
  <c r="I156" i="16" s="1"/>
  <c r="I192" i="16" s="1"/>
  <c r="R27" i="20"/>
  <c r="Q35" i="20"/>
  <c r="Q43" i="20"/>
  <c r="R27" i="19"/>
  <c r="Q43" i="19"/>
  <c r="Q35" i="19"/>
  <c r="A25" i="12"/>
  <c r="A24" i="12"/>
  <c r="A34" i="12" s="1"/>
  <c r="A22" i="12"/>
  <c r="A32" i="12" s="1"/>
  <c r="E21" i="11"/>
  <c r="D14" i="13" s="1"/>
  <c r="D16" i="13" s="1"/>
  <c r="Y34" i="17"/>
  <c r="S34" i="17"/>
  <c r="V34" i="17"/>
  <c r="B14" i="8"/>
  <c r="B13" i="8"/>
  <c r="B12" i="8"/>
  <c r="F6" i="8"/>
  <c r="D36" i="13"/>
  <c r="K36" i="17" l="1"/>
  <c r="S27" i="19"/>
  <c r="R43" i="19"/>
  <c r="S44" i="19" s="1"/>
  <c r="R35" i="19"/>
  <c r="S27" i="20"/>
  <c r="R43" i="20"/>
  <c r="S44" i="20" s="1"/>
  <c r="R35" i="20"/>
  <c r="I160" i="16"/>
  <c r="I162" i="16" s="1"/>
  <c r="Y155" i="16"/>
  <c r="K32" i="17"/>
  <c r="P148" i="16"/>
  <c r="S148" i="16"/>
  <c r="V148" i="16"/>
  <c r="I188" i="16"/>
  <c r="D37" i="13"/>
  <c r="E38" i="13" s="1"/>
  <c r="G19" i="8" s="1"/>
  <c r="E23" i="8" s="1"/>
  <c r="A27" i="8"/>
  <c r="E18" i="13"/>
  <c r="E29" i="13"/>
  <c r="C15" i="8"/>
  <c r="G14" i="8" l="1"/>
  <c r="G15" i="8" s="1"/>
  <c r="G17" i="8" s="1"/>
  <c r="E20" i="13"/>
  <c r="E40" i="13"/>
  <c r="G18" i="8"/>
  <c r="G21" i="8" s="1"/>
  <c r="G22" i="8" s="1"/>
  <c r="Y32" i="17"/>
  <c r="T27" i="20"/>
  <c r="S35" i="20"/>
  <c r="S43" i="20"/>
  <c r="S162" i="16"/>
  <c r="V162" i="16"/>
  <c r="P162" i="16"/>
  <c r="T27" i="19"/>
  <c r="S35" i="19"/>
  <c r="S43" i="19"/>
  <c r="S188" i="16"/>
  <c r="E192" i="16"/>
  <c r="F8" i="15"/>
  <c r="F9" i="15" s="1"/>
  <c r="C17" i="8"/>
  <c r="B17" i="8" s="1"/>
  <c r="S32" i="17"/>
  <c r="V32" i="17"/>
  <c r="P188" i="16"/>
  <c r="V188" i="16"/>
  <c r="G41" i="13"/>
  <c r="A26" i="12"/>
  <c r="A36" i="12" s="1"/>
  <c r="A21" i="12"/>
  <c r="A31" i="12" s="1"/>
  <c r="A20" i="12"/>
  <c r="A30" i="12" s="1"/>
  <c r="A35" i="12"/>
  <c r="B16" i="8"/>
  <c r="B21" i="12" l="1"/>
  <c r="B31" i="12" s="1"/>
  <c r="G192" i="16"/>
  <c r="U27" i="19"/>
  <c r="T35" i="19"/>
  <c r="T43" i="19"/>
  <c r="U44" i="19" s="1"/>
  <c r="U27" i="20"/>
  <c r="T35" i="20"/>
  <c r="T43" i="20"/>
  <c r="U44" i="20" s="1"/>
  <c r="F11" i="15"/>
  <c r="F15" i="15" s="1"/>
  <c r="S156" i="16"/>
  <c r="S160" i="16" s="1"/>
  <c r="P156" i="16"/>
  <c r="P160" i="16" s="1"/>
  <c r="V156" i="16"/>
  <c r="V160" i="16" s="1"/>
  <c r="F22" i="12"/>
  <c r="F32" i="12" s="1"/>
  <c r="C21" i="12"/>
  <c r="C31" i="12" s="1"/>
  <c r="C25" i="12"/>
  <c r="C35" i="12" s="1"/>
  <c r="F20" i="12"/>
  <c r="F30" i="12" s="1"/>
  <c r="E21" i="12"/>
  <c r="E31" i="12" s="1"/>
  <c r="C20" i="12"/>
  <c r="C30" i="12" s="1"/>
  <c r="C23" i="12"/>
  <c r="C33" i="12" s="1"/>
  <c r="E20" i="12"/>
  <c r="E30" i="12" s="1"/>
  <c r="E22" i="12"/>
  <c r="E32" i="12" s="1"/>
  <c r="C22" i="12"/>
  <c r="C32" i="12" s="1"/>
  <c r="F23" i="12"/>
  <c r="F33" i="12" s="1"/>
  <c r="D26" i="12"/>
  <c r="D36" i="12" s="1"/>
  <c r="F21" i="12"/>
  <c r="F31" i="12" s="1"/>
  <c r="F24" i="12"/>
  <c r="F34" i="12" s="1"/>
  <c r="B24" i="12"/>
  <c r="B34" i="12" s="1"/>
  <c r="C26" i="12"/>
  <c r="C36" i="12" s="1"/>
  <c r="F25" i="12"/>
  <c r="F35" i="12" s="1"/>
  <c r="E25" i="12"/>
  <c r="E35" i="12" s="1"/>
  <c r="D23" i="12"/>
  <c r="D33" i="12" s="1"/>
  <c r="B26" i="12"/>
  <c r="B36" i="12" s="1"/>
  <c r="B25" i="12"/>
  <c r="B35" i="12" s="1"/>
  <c r="C24" i="12"/>
  <c r="C34" i="12" s="1"/>
  <c r="E26" i="12"/>
  <c r="E36" i="12" s="1"/>
  <c r="D25" i="12"/>
  <c r="D35" i="12" s="1"/>
  <c r="B22" i="12"/>
  <c r="B32" i="12" s="1"/>
  <c r="B23" i="12"/>
  <c r="B33" i="12" s="1"/>
  <c r="F26" i="12"/>
  <c r="F36" i="12" s="1"/>
  <c r="B20" i="12"/>
  <c r="B30" i="12" s="1"/>
  <c r="D24" i="12"/>
  <c r="D34" i="12" s="1"/>
  <c r="E23" i="12"/>
  <c r="E33" i="12" s="1"/>
  <c r="D20" i="12"/>
  <c r="D30" i="12" s="1"/>
  <c r="D22" i="12"/>
  <c r="D32" i="12" s="1"/>
  <c r="E24" i="12"/>
  <c r="E34" i="12" s="1"/>
  <c r="D21" i="12"/>
  <c r="D31" i="12" s="1"/>
  <c r="E24" i="13"/>
  <c r="E42" i="13" s="1"/>
  <c r="B18" i="8"/>
  <c r="K40" i="19" l="1"/>
  <c r="K40" i="20"/>
  <c r="L40" i="20" s="1"/>
  <c r="V27" i="20"/>
  <c r="U43" i="20"/>
  <c r="U35" i="20"/>
  <c r="V27" i="19"/>
  <c r="U35" i="19"/>
  <c r="U43" i="19"/>
  <c r="C19" i="8"/>
  <c r="I193" i="16"/>
  <c r="I195" i="16" s="1"/>
  <c r="S36" i="17"/>
  <c r="S38" i="17" s="1"/>
  <c r="S40" i="17" s="1"/>
  <c r="V36" i="17"/>
  <c r="V38" i="17" s="1"/>
  <c r="V40" i="17" s="1"/>
  <c r="K38" i="17"/>
  <c r="K40" i="17" s="1"/>
  <c r="Y36" i="17"/>
  <c r="Y38" i="17" s="1"/>
  <c r="Y40" i="17" s="1"/>
  <c r="V192" i="16"/>
  <c r="V193" i="16" s="1"/>
  <c r="S192" i="16"/>
  <c r="S193" i="16" s="1"/>
  <c r="S195" i="16" s="1"/>
  <c r="P192" i="16"/>
  <c r="P193" i="16" s="1"/>
  <c r="P195" i="16" s="1"/>
  <c r="B15" i="8"/>
  <c r="M42" i="20" l="1"/>
  <c r="N42" i="20" s="1"/>
  <c r="O42" i="20" s="1"/>
  <c r="P42" i="20" s="1"/>
  <c r="Q42" i="20" s="1"/>
  <c r="R42" i="20" s="1"/>
  <c r="S42" i="20" s="1"/>
  <c r="T42" i="20" s="1"/>
  <c r="U42" i="20" s="1"/>
  <c r="V42" i="20" s="1"/>
  <c r="W42" i="20" s="1"/>
  <c r="X42" i="20" s="1"/>
  <c r="M42" i="19"/>
  <c r="W27" i="19"/>
  <c r="V43" i="19"/>
  <c r="W44" i="19" s="1"/>
  <c r="K44" i="19" s="1"/>
  <c r="V35" i="19"/>
  <c r="W27" i="20"/>
  <c r="V43" i="20"/>
  <c r="W44" i="20" s="1"/>
  <c r="V35" i="20"/>
  <c r="C21" i="8"/>
  <c r="B21" i="8" s="1"/>
  <c r="X27" i="19" l="1"/>
  <c r="W43" i="19"/>
  <c r="W35" i="19"/>
  <c r="N42" i="19"/>
  <c r="M45" i="19"/>
  <c r="M47" i="19" s="1"/>
  <c r="M51" i="19" s="1"/>
  <c r="L42" i="20"/>
  <c r="X27" i="20"/>
  <c r="W43" i="20"/>
  <c r="W35" i="20"/>
  <c r="C22" i="8"/>
  <c r="D24" i="8" s="1"/>
  <c r="N9" i="8" s="1"/>
  <c r="B19" i="8"/>
  <c r="N49" i="19" l="1"/>
  <c r="N37" i="19" s="1"/>
  <c r="O42" i="19"/>
  <c r="P42" i="19" s="1"/>
  <c r="Q42" i="19" s="1"/>
  <c r="R42" i="19" s="1"/>
  <c r="S42" i="19" s="1"/>
  <c r="T42" i="19" s="1"/>
  <c r="U42" i="19" s="1"/>
  <c r="V42" i="19" s="1"/>
  <c r="W42" i="19" s="1"/>
  <c r="X42" i="19" s="1"/>
  <c r="X43" i="20"/>
  <c r="K43" i="20" s="1"/>
  <c r="X35" i="20"/>
  <c r="L27" i="20"/>
  <c r="X43" i="19"/>
  <c r="K43" i="19" s="1"/>
  <c r="X35" i="19"/>
  <c r="L27" i="19"/>
  <c r="P9" i="8"/>
  <c r="O9" i="8"/>
  <c r="M9" i="8"/>
  <c r="L9" i="8"/>
  <c r="O15" i="8"/>
  <c r="P11" i="8"/>
  <c r="O14" i="8"/>
  <c r="L11" i="8"/>
  <c r="P15" i="8"/>
  <c r="P10" i="8"/>
  <c r="O12" i="8"/>
  <c r="N10" i="8"/>
  <c r="L14" i="8"/>
  <c r="P12" i="8"/>
  <c r="M15" i="8"/>
  <c r="O10" i="8"/>
  <c r="P14" i="8"/>
  <c r="M13" i="8"/>
  <c r="O13" i="8"/>
  <c r="O11" i="8"/>
  <c r="N11" i="8"/>
  <c r="M14" i="8"/>
  <c r="N14" i="8"/>
  <c r="N13" i="8"/>
  <c r="L12" i="8"/>
  <c r="L13" i="8"/>
  <c r="M11" i="8"/>
  <c r="M12" i="8"/>
  <c r="L10" i="8"/>
  <c r="N15" i="8"/>
  <c r="N12" i="8"/>
  <c r="L15" i="8"/>
  <c r="P13" i="8"/>
  <c r="M10" i="8"/>
  <c r="B22" i="8"/>
  <c r="M44" i="20" l="1"/>
  <c r="K44" i="20" s="1"/>
  <c r="L42" i="19"/>
  <c r="N45" i="19"/>
  <c r="N47" i="19" s="1"/>
  <c r="N51" i="19" s="1"/>
  <c r="J10" i="12"/>
  <c r="O49" i="19" l="1"/>
  <c r="O37" i="19" s="1"/>
  <c r="O45" i="19" l="1"/>
  <c r="O47" i="19" s="1"/>
  <c r="O51" i="19" s="1"/>
  <c r="P49" i="19" l="1"/>
  <c r="P37" i="19" s="1"/>
  <c r="P45" i="19" l="1"/>
  <c r="P47" i="19" s="1"/>
  <c r="P51" i="19" s="1"/>
  <c r="Q49" i="19" l="1"/>
  <c r="Q37" i="19" s="1"/>
  <c r="Q45" i="19" l="1"/>
  <c r="Q47" i="19" s="1"/>
  <c r="Q51" i="19" s="1"/>
  <c r="R49" i="19" l="1"/>
  <c r="R37" i="19" s="1"/>
  <c r="R45" i="19" l="1"/>
  <c r="R47" i="19" s="1"/>
  <c r="R51" i="19" s="1"/>
  <c r="S49" i="19" l="1"/>
  <c r="S37" i="19" s="1"/>
  <c r="S45" i="19" s="1"/>
  <c r="S47" i="19" s="1"/>
  <c r="S51" i="19" s="1"/>
  <c r="T49" i="19" l="1"/>
  <c r="T37" i="19" s="1"/>
  <c r="T45" i="19" s="1"/>
  <c r="T47" i="19" s="1"/>
  <c r="T51" i="19" s="1"/>
  <c r="U49" i="19" l="1"/>
  <c r="U37" i="19" s="1"/>
  <c r="U45" i="19" s="1"/>
  <c r="U47" i="19" s="1"/>
  <c r="U51" i="19" s="1"/>
  <c r="V49" i="19" l="1"/>
  <c r="V37" i="19" s="1"/>
  <c r="V45" i="19" s="1"/>
  <c r="V47" i="19" s="1"/>
  <c r="V51" i="19" s="1"/>
  <c r="W49" i="19" l="1"/>
  <c r="W37" i="19" s="1"/>
  <c r="W45" i="19" s="1"/>
  <c r="W47" i="19" s="1"/>
  <c r="W51" i="19" s="1"/>
  <c r="X49" i="19" l="1"/>
  <c r="X37" i="19" s="1"/>
  <c r="K37" i="19" s="1"/>
  <c r="X45" i="19" l="1"/>
  <c r="X47" i="19" s="1"/>
  <c r="X51" i="19" s="1"/>
  <c r="L37" i="19"/>
  <c r="K45" i="19" s="1"/>
  <c r="K47" i="19" s="1"/>
  <c r="M49" i="20" l="1"/>
  <c r="M37" i="20" s="1"/>
  <c r="K51" i="19"/>
  <c r="K49" i="20" l="1"/>
  <c r="M45" i="20" l="1"/>
  <c r="M47" i="20" s="1"/>
  <c r="M51" i="20" s="1"/>
  <c r="N49" i="20" l="1"/>
  <c r="N37" i="20" l="1"/>
  <c r="N45" i="20" l="1"/>
  <c r="N47" i="20" s="1"/>
  <c r="N51" i="20" s="1"/>
  <c r="O49" i="20" l="1"/>
  <c r="O37" i="20" l="1"/>
  <c r="O45" i="20" l="1"/>
  <c r="O47" i="20" s="1"/>
  <c r="O51" i="20" s="1"/>
  <c r="P49" i="20" l="1"/>
  <c r="P37" i="20" l="1"/>
  <c r="P45" i="20" l="1"/>
  <c r="P47" i="20" s="1"/>
  <c r="P51" i="20" s="1"/>
  <c r="Q49" i="20" l="1"/>
  <c r="Q37" i="20" l="1"/>
  <c r="Q45" i="20" s="1"/>
  <c r="Q47" i="20" s="1"/>
  <c r="Q51" i="20" s="1"/>
  <c r="R49" i="20" l="1"/>
  <c r="R37" i="20" l="1"/>
  <c r="R45" i="20" s="1"/>
  <c r="R47" i="20" s="1"/>
  <c r="R51" i="20" s="1"/>
  <c r="S49" i="20" l="1"/>
  <c r="S37" i="20" l="1"/>
  <c r="S45" i="20" s="1"/>
  <c r="S47" i="20" s="1"/>
  <c r="S51" i="20" s="1"/>
  <c r="T49" i="20" l="1"/>
  <c r="T37" i="20" l="1"/>
  <c r="T45" i="20" s="1"/>
  <c r="T47" i="20" s="1"/>
  <c r="T51" i="20" s="1"/>
  <c r="U49" i="20" l="1"/>
  <c r="U37" i="20" l="1"/>
  <c r="U45" i="20" s="1"/>
  <c r="U47" i="20" s="1"/>
  <c r="U51" i="20" s="1"/>
  <c r="V49" i="20" l="1"/>
  <c r="V37" i="20" l="1"/>
  <c r="V45" i="20" s="1"/>
  <c r="V47" i="20" s="1"/>
  <c r="V51" i="20" s="1"/>
  <c r="W49" i="20" l="1"/>
  <c r="W37" i="20" l="1"/>
  <c r="W45" i="20" s="1"/>
  <c r="W47" i="20" s="1"/>
  <c r="W51" i="20" s="1"/>
  <c r="X49" i="20" l="1"/>
  <c r="X37" i="20" l="1"/>
  <c r="K37" i="20" l="1"/>
  <c r="K45" i="20" s="1"/>
  <c r="K47" i="20" s="1"/>
  <c r="X45" i="20"/>
  <c r="X47" i="20" s="1"/>
  <c r="X51" i="20" s="1"/>
  <c r="L37" i="20" l="1"/>
  <c r="K5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Pip Hedley</author>
    <author>Angie Fisher</author>
  </authors>
  <commentList>
    <comment ref="B10" authorId="0" shapeId="0" xr:uid="{A93CC23F-BED7-4CC3-9CF6-264E957C57F2}">
      <text>
        <r>
          <rPr>
            <sz val="9"/>
            <color indexed="81"/>
            <rFont val="Tahoma"/>
            <family val="2"/>
          </rPr>
          <t>Input kg MS for budget</t>
        </r>
      </text>
    </comment>
    <comment ref="F10" authorId="1" shapeId="0" xr:uid="{E128517B-710B-4A95-B64B-C690999C7B78}">
      <text>
        <r>
          <rPr>
            <sz val="9"/>
            <color indexed="81"/>
            <rFont val="Tahoma"/>
            <family val="2"/>
          </rPr>
          <t>Input number of cows on farm</t>
        </r>
      </text>
    </comment>
    <comment ref="H10" authorId="1" shapeId="0" xr:uid="{615A4D85-5107-4FC2-9C24-87AC2AAECCD3}">
      <text>
        <r>
          <rPr>
            <sz val="9"/>
            <color indexed="81"/>
            <rFont val="Tahoma"/>
            <family val="2"/>
          </rPr>
          <t>Input size of farm (hectares)</t>
        </r>
      </text>
    </comment>
    <comment ref="A151" authorId="1" shapeId="0" xr:uid="{8EFD299D-56ED-46EA-9A93-05DC5CE962DF}">
      <text>
        <r>
          <rPr>
            <sz val="9"/>
            <color indexed="81"/>
            <rFont val="Tahoma"/>
            <family val="2"/>
          </rPr>
          <t xml:space="preserve">Any overdraft interest will calculate in the forecast budget and the amount will show here in the annual budget.
</t>
        </r>
      </text>
    </comment>
    <comment ref="H170" authorId="1" shapeId="0" xr:uid="{0170FF3F-EF11-4CE8-B19A-6E2CB7A9214F}">
      <text>
        <r>
          <rPr>
            <sz val="9"/>
            <color indexed="81"/>
            <rFont val="Tahoma"/>
            <family val="2"/>
          </rPr>
          <t>Why does my contract rate not match the dollar amount below? The budget is calculating income received June to May divided by production for the same period. If you have a change in rate or a change in production then the amount received will be different to your contract rate. Remember you will still be paid once the season has finished - but that money is in next season's budget period.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Angie Fisher</author>
  </authors>
  <commentList>
    <comment ref="J3" authorId="0" shapeId="0" xr:uid="{0F883361-EC95-4BEF-9DB4-758F0C7CFF0C}">
      <text>
        <r>
          <rPr>
            <sz val="9"/>
            <color indexed="81"/>
            <rFont val="Tahoma"/>
            <family val="2"/>
          </rPr>
          <t>Input size of farm (hectares)</t>
        </r>
      </text>
    </comment>
    <comment ref="A33" authorId="0" shapeId="0" xr:uid="{9E3B5FDC-1A5F-4771-9408-F003E4BE0499}">
      <text>
        <r>
          <rPr>
            <sz val="9"/>
            <color indexed="81"/>
            <rFont val="Tahoma"/>
            <family val="2"/>
          </rPr>
          <t>Get OD Interest from Cashflow and enter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s>
  <commentList>
    <comment ref="A5" authorId="0" shapeId="0" xr:uid="{84468D4E-BD8B-47BA-93AB-38AC87F1DB17}">
      <text>
        <r>
          <rPr>
            <sz val="9"/>
            <color indexed="81"/>
            <rFont val="Arial"/>
            <family val="2"/>
          </rPr>
          <t>Allocate income in months it is received, not produced</t>
        </r>
      </text>
    </comment>
    <comment ref="A20" authorId="0" shapeId="0" xr:uid="{EB8E036A-CC7F-4037-9ED3-120A6D741774}">
      <text>
        <r>
          <rPr>
            <sz val="9"/>
            <color indexed="81"/>
            <rFont val="Arial"/>
            <family val="2"/>
          </rPr>
          <t xml:space="preserve">Allocate expenses in months they are paid
</t>
        </r>
      </text>
    </comment>
    <comment ref="G36" authorId="1" shapeId="0" xr:uid="{A76B6E43-E2C0-4327-81B6-C8BCDD1B77F9}">
      <text>
        <r>
          <rPr>
            <sz val="9"/>
            <color indexed="81"/>
            <rFont val="Arial"/>
            <family val="2"/>
          </rPr>
          <t>Enter planned asset sales and purchases</t>
        </r>
      </text>
    </comment>
    <comment ref="I37" authorId="1" shapeId="0" xr:uid="{668EE8BF-111B-47E4-9678-9BCCCE8AC405}">
      <text>
        <r>
          <rPr>
            <sz val="9"/>
            <color indexed="81"/>
            <rFont val="Arial"/>
            <family val="2"/>
          </rPr>
          <t>Enter your overdraft interest rate in this yellow box</t>
        </r>
        <r>
          <rPr>
            <sz val="8"/>
            <color indexed="81"/>
            <rFont val="Tahoma"/>
            <family val="2"/>
          </rPr>
          <t xml:space="preserve">
</t>
        </r>
      </text>
    </comment>
    <comment ref="M44" authorId="0" shapeId="0" xr:uid="{56A0915C-1BD0-42B9-9380-D56DAEF4DD42}">
      <text>
        <r>
          <rPr>
            <sz val="9"/>
            <color indexed="81"/>
            <rFont val="Arial"/>
            <family val="2"/>
          </rPr>
          <t xml:space="preserve">If paying GST 2-monthly you will have a GST return for April and May to pay/refund here in June. If have purchased machinery, ute into business could be a refund
</t>
        </r>
      </text>
    </comment>
    <comment ref="M49" authorId="0" shapeId="0" xr:uid="{C3035965-ABCC-49A8-A5DD-E2ED5AC79ED6}">
      <text>
        <r>
          <rPr>
            <sz val="9"/>
            <color indexed="81"/>
            <rFont val="Arial"/>
            <family val="2"/>
          </rPr>
          <t xml:space="preserve">Enter opening bank balance here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s>
  <commentList>
    <comment ref="A5" authorId="0" shapeId="0" xr:uid="{6FB3D596-C919-4A38-AFD0-AEE8D4361CA7}">
      <text>
        <r>
          <rPr>
            <sz val="9"/>
            <color indexed="81"/>
            <rFont val="Arial"/>
            <family val="2"/>
          </rPr>
          <t>Allocate income in months it is received, not produced</t>
        </r>
      </text>
    </comment>
    <comment ref="A20" authorId="0" shapeId="0" xr:uid="{2D6EEE96-7D04-4AF3-AC1D-1C2DA3E7A5BB}">
      <text>
        <r>
          <rPr>
            <sz val="9"/>
            <color indexed="81"/>
            <rFont val="Arial"/>
            <family val="2"/>
          </rPr>
          <t xml:space="preserve">Allocate expenses in months they are paid
</t>
        </r>
      </text>
    </comment>
    <comment ref="G36" authorId="1" shapeId="0" xr:uid="{7DAB63DD-7266-4FAB-8F80-4B5115709D96}">
      <text>
        <r>
          <rPr>
            <sz val="9"/>
            <color indexed="81"/>
            <rFont val="Arial"/>
            <family val="2"/>
          </rPr>
          <t>Enter planned asset sales and purchases</t>
        </r>
      </text>
    </comment>
    <comment ref="I37" authorId="1" shapeId="0" xr:uid="{53B0E168-A862-4D82-ACD5-DD95C2524290}">
      <text>
        <r>
          <rPr>
            <sz val="9"/>
            <color indexed="81"/>
            <rFont val="Arial"/>
            <family val="2"/>
          </rPr>
          <t>Enter your overdraft interest rate in this yellow box</t>
        </r>
        <r>
          <rPr>
            <sz val="8"/>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<sst xmlns="http://schemas.openxmlformats.org/spreadsheetml/2006/main" count="878" uniqueCount="531">
  <si>
    <t xml:space="preserve">   This workbook contains (as per sheet tabs):</t>
  </si>
  <si>
    <t>NOTE:</t>
  </si>
  <si>
    <t>Red triangles, in the corners of  cells, indicate further instructions. Hover your mouse over the cell to reveal the tip.</t>
  </si>
  <si>
    <r>
      <t xml:space="preserve">This workbook has been locked, if you want to unlock the cells use the </t>
    </r>
    <r>
      <rPr>
        <b/>
        <sz val="9"/>
        <color indexed="8"/>
        <rFont val="Arial"/>
        <family val="2"/>
      </rPr>
      <t xml:space="preserve">password </t>
    </r>
    <r>
      <rPr>
        <b/>
        <sz val="9"/>
        <color rgb="FFFF0000"/>
        <rFont val="Arial"/>
        <family val="2"/>
      </rPr>
      <t xml:space="preserve">'budget' </t>
    </r>
    <r>
      <rPr>
        <sz val="9"/>
        <color indexed="8"/>
        <rFont val="Arial"/>
        <family val="2"/>
      </rPr>
      <t>to unprotect the sheet</t>
    </r>
  </si>
  <si>
    <t>WORKBOOK USES:</t>
  </si>
  <si>
    <t xml:space="preserve">IMPORTANT: This calculator does not provide guidance on what is an appropriate premium.  The farm owner, contract milker and their advisors need to gain agreement on what is the appropriate premium for the contract milking position. Consider factors such as cow numbers, staffing requirements, contract milker experience and ability, farm infrastructure, farm location etc. </t>
  </si>
  <si>
    <t>Enter data into green coloured cells e.g.</t>
  </si>
  <si>
    <t xml:space="preserve">  all other cells are locked.</t>
  </si>
  <si>
    <t>Step 1 - Contract Milker Assets</t>
  </si>
  <si>
    <t xml:space="preserve">List the vehicles, machinery and office equipment required to run the contract milking business along with their approximate value in the first "Asset and Depreciation for the Contract Milking Agreement" schedule. The values entered to be discussed and agreed with the farm owner.  </t>
  </si>
  <si>
    <t>If the contract milker chooses to operate the business with more expensive vehicles and machinery than is required, that is a personal decision. For example, the contract milker may choose to own a new ute valued at say $70,000 but for the purposes of this Premium Calculator, enter the value of a 3 to 4 year old ute, say $40,000.  The difference  as able to be claimed for taxation purposes can be entered in the second assets schedule "Assets Outside the CM Agreement", this example $30,000.</t>
  </si>
  <si>
    <t>Step 2 - CM Annual Budget Input</t>
  </si>
  <si>
    <t xml:space="preserve">Complete the budget using the most accurate and up-to-date information possible. Take account of inflation when using historical costs to set the budget.  If the contract milker decides to budget on higher costs in certain areas, that are not required for the reasonable operational of the business, then these extra costs can be included under the headings "Outside the CM agreement".  </t>
  </si>
  <si>
    <t>This is a one page (printable) summary of the budget (no data input required) with all the costs for the Contract Milking Agreement and additional income and expenses for activities outside the Contract Milking Agreement.</t>
  </si>
  <si>
    <t>The manager budget estimates how much money would be made if a  manager, plus other family labour, was employed by the farm owner, rather than under a contract milking arrangement.  Current market rates for management and other farm labour costs should be included.</t>
  </si>
  <si>
    <t>Premium Calculator and Sensitivity Table</t>
  </si>
  <si>
    <t xml:space="preserve">The Premium Calculator consolidates the information entered in Steps 1,2 &amp; 3 for income and expenses applicable only to the Contract Milking Agreement and compares these to the Farm Manager Budget with the difference being the premium.   The sensitivity table shows the premium with changes in milk production and in the contract rate.  The sensitivity table allows for incremental changes related to milk price or can be used to compare incremental changes in the contract rate not related to the milk price to see what a "fair" contract rate is.   The premium should be agreed by all parties before the contract is signed.  </t>
  </si>
  <si>
    <t>Guaranteed Minimum Return (GMR)</t>
  </si>
  <si>
    <t>The Federated Farmers Contract Milking Agreement includes a GMR calculation based on income from milksolids (excluding other income such as stock) less the agreed contract milkers farm working expenses and depreciation.</t>
  </si>
  <si>
    <t>Disclaimer: This material is intended for the named recipient only and has been created solely for the purposes and functions of DairyNZ Limited  and may contain information that is subject to the privacy act/confidential/privilege/copyright. Any other person other than the recipient is prohibited from retaining/disclosing/copying/distributing/using all or part of this material. DairyNZ Limited endeavours to ensure that the information provided above is accurate and current, however we do not accept liability for any error or omission in fact or the consequences of any action taken pertaining to this information.  We do not provide specific investment advice for you or your business.  We recommend that you consult a financial adviser for specific financial and investment advice tailored to your circumstances.  DairyNZ will not be liable for any decisions made because of this calculator.</t>
  </si>
  <si>
    <t>For further help contact 0800 4 DAIRYNZ</t>
  </si>
  <si>
    <t>Contract Milker Assets and Liabilities</t>
  </si>
  <si>
    <t>The first asset, depreciation and liabilities schedule is designed for calculating a fair contract rate and therefore assuming new values for vehicles, plant and machinery is not generally recommended unless agreed to by the farm owner.  Use the asset, depreciation and liabilities schedule for assets and loans outside the CM agreement.</t>
  </si>
  <si>
    <t>Asset and Depreciation Schedule for Contract Milking Agreement</t>
  </si>
  <si>
    <t>Assets</t>
  </si>
  <si>
    <t>No.</t>
  </si>
  <si>
    <t>Value</t>
  </si>
  <si>
    <t>Total Value</t>
  </si>
  <si>
    <t>Depreciation Rates</t>
  </si>
  <si>
    <t>¬</t>
  </si>
  <si>
    <t>Depreciation rates are used as an estimate of plant replacement</t>
  </si>
  <si>
    <t>2 Wheel motorbike</t>
  </si>
  <si>
    <t>Enter agreed second hand value between 1-4 years old. If have a ute, enter it here.</t>
  </si>
  <si>
    <t>4 Wheel motorbike</t>
  </si>
  <si>
    <t>Side by side</t>
  </si>
  <si>
    <t>Farm car</t>
  </si>
  <si>
    <t>Ute</t>
  </si>
  <si>
    <t>Tractor</t>
  </si>
  <si>
    <t>Calfateria</t>
  </si>
  <si>
    <t>Calf trailer</t>
  </si>
  <si>
    <r>
      <t xml:space="preserve">Tools </t>
    </r>
    <r>
      <rPr>
        <sz val="8"/>
        <color theme="1"/>
        <rFont val="Arial"/>
        <family val="2"/>
      </rPr>
      <t>(incl. phone, fence gear)</t>
    </r>
  </si>
  <si>
    <t>Computer &amp; Printer</t>
  </si>
  <si>
    <t>Other</t>
  </si>
  <si>
    <t>TOTAL</t>
  </si>
  <si>
    <t>Loan for Plant &amp; Machinery for Contract Milking Agreement</t>
  </si>
  <si>
    <t>This asset,depreciation and liabilites schedule is for all assets and liabilities outside the CM agreement.</t>
  </si>
  <si>
    <t>Less Liabilities</t>
  </si>
  <si>
    <t>Interest Rate</t>
  </si>
  <si>
    <t xml:space="preserve">Loan </t>
  </si>
  <si>
    <t>Interest</t>
  </si>
  <si>
    <t>Principal</t>
  </si>
  <si>
    <t>Loan for Plant &amp; Machinery</t>
  </si>
  <si>
    <t>Contact Milker Assets Less Loan</t>
  </si>
  <si>
    <t>Asset and Depreciation Schedule for Assets Outside CM Agreement</t>
  </si>
  <si>
    <r>
      <t>Ute - v</t>
    </r>
    <r>
      <rPr>
        <sz val="8"/>
        <color rgb="FF0070C0"/>
        <rFont val="Arial"/>
        <family val="2"/>
      </rPr>
      <t>alue over CM agreement</t>
    </r>
  </si>
  <si>
    <t>Vehicle 1</t>
  </si>
  <si>
    <t>Vehicle 2</t>
  </si>
  <si>
    <t>Other Non-Depreciating Assets Outside the CM Agreement</t>
  </si>
  <si>
    <t>E.g. House, shares</t>
  </si>
  <si>
    <t>Livestock</t>
  </si>
  <si>
    <t>TOTAL OTHER ASSETS</t>
  </si>
  <si>
    <t>Loan(s) Outside Contract Milker Agreement</t>
  </si>
  <si>
    <t>Contact your lender to get split of interest and principal</t>
  </si>
  <si>
    <t>Loan 1</t>
  </si>
  <si>
    <t>Amalgamate your loans and average interest rate if easier</t>
  </si>
  <si>
    <t>Loan 2</t>
  </si>
  <si>
    <t>Loan 3</t>
  </si>
  <si>
    <t>Total Loans Outside CM Business</t>
  </si>
  <si>
    <t>BALANCE SHEET ALL ASSETS &amp; LIABILITIES</t>
  </si>
  <si>
    <t>Total Assets</t>
  </si>
  <si>
    <t>Less: Total Liabilities (Loans)</t>
  </si>
  <si>
    <r>
      <t xml:space="preserve">EQUITY </t>
    </r>
    <r>
      <rPr>
        <b/>
        <sz val="9"/>
        <color rgb="FF0070C0"/>
        <rFont val="Arial"/>
        <family val="2"/>
      </rPr>
      <t>(Net Worth)</t>
    </r>
  </si>
  <si>
    <t xml:space="preserve">EQUITY % </t>
  </si>
  <si>
    <t>Contract Milker Annual Cash Budget</t>
  </si>
  <si>
    <t>Name:</t>
  </si>
  <si>
    <t>Budget Period</t>
  </si>
  <si>
    <t>to</t>
  </si>
  <si>
    <t>Enter Name and budget period</t>
  </si>
  <si>
    <t>Historical Production for the Farm</t>
  </si>
  <si>
    <t>Year</t>
  </si>
  <si>
    <t>Milksolids</t>
  </si>
  <si>
    <t>Cows</t>
  </si>
  <si>
    <t>Ha</t>
  </si>
  <si>
    <t>MS/cow</t>
  </si>
  <si>
    <t>MS/ha</t>
  </si>
  <si>
    <t>2021/22</t>
  </si>
  <si>
    <t>2020/21</t>
  </si>
  <si>
    <t>2019/20</t>
  </si>
  <si>
    <t>AVERAGE</t>
  </si>
  <si>
    <t>Farm Details:</t>
  </si>
  <si>
    <t>kg MS</t>
  </si>
  <si>
    <t>cows</t>
  </si>
  <si>
    <t>ha</t>
  </si>
  <si>
    <t>kgMS/cow</t>
  </si>
  <si>
    <t>kgMS/ha</t>
  </si>
  <si>
    <t>cows/ha</t>
  </si>
  <si>
    <t>Milksolids usually 3 year average. However, can be as agreed between Owner and Contract Milker</t>
  </si>
  <si>
    <t>Income</t>
  </si>
  <si>
    <t>$ Total</t>
  </si>
  <si>
    <t>$/kgMS</t>
  </si>
  <si>
    <t>$/cow</t>
  </si>
  <si>
    <t>$/ha</t>
  </si>
  <si>
    <t>Dairy Cash Income</t>
  </si>
  <si>
    <t>Base Rate</t>
  </si>
  <si>
    <t>Milksolids total</t>
  </si>
  <si>
    <t>kgMS   x   $</t>
  </si>
  <si>
    <t>/kgMS</t>
  </si>
  <si>
    <t>If any of the Cooperative difference premium is shared with the Contract milker include in the rate</t>
  </si>
  <si>
    <t>Extra $/kg MS</t>
  </si>
  <si>
    <t>Milkprice</t>
  </si>
  <si>
    <t>Extra Rate</t>
  </si>
  <si>
    <t>Between</t>
  </si>
  <si>
    <t>Over</t>
  </si>
  <si>
    <t>OR</t>
  </si>
  <si>
    <t>% Based on Season Milkprice</t>
  </si>
  <si>
    <t>Total Payment Milksolids</t>
  </si>
  <si>
    <t>Bonuses</t>
  </si>
  <si>
    <t>Cooperative Difference</t>
  </si>
  <si>
    <t xml:space="preserve">Bonus needs to be fair and reasonable to achieve and in line with the farm's past performance.  Bonuses based on aspiration targets should not be included.  </t>
  </si>
  <si>
    <t>Fonterra Milk Excellence</t>
  </si>
  <si>
    <t>Other Dairy Company Shared Bonuses</t>
  </si>
  <si>
    <t>Other Bonuses</t>
  </si>
  <si>
    <t>Net Stock Revenue In Contract</t>
  </si>
  <si>
    <t>#</t>
  </si>
  <si>
    <t>$/head</t>
  </si>
  <si>
    <t>Total</t>
  </si>
  <si>
    <t>Bobby calf sales (CM Share)</t>
  </si>
  <si>
    <t>Where CM is given a share of bobby calves</t>
  </si>
  <si>
    <t xml:space="preserve">Calves/Stock as part of contract </t>
  </si>
  <si>
    <t>Stock CM is allowed to rear and keep to a certain age. This is the value of these stock at the age when CM pays all costs (excludes stock value gain when leave farm and CM is paying grazing)</t>
  </si>
  <si>
    <t xml:space="preserve">Contract Calf Rearing </t>
  </si>
  <si>
    <t>Replacements</t>
  </si>
  <si>
    <t>Rearing fee agreed to for normal number of replacements (18-25%)</t>
  </si>
  <si>
    <t>Extra replacemnt/other calves</t>
  </si>
  <si>
    <t>Rearing fee in a contract for the where owner rears more than normal replacement rate or rears calves for beef etc and pays the CM is a rearing fee for the extra calves</t>
  </si>
  <si>
    <t>Other Contract Milking Income</t>
  </si>
  <si>
    <t>Livestock Income Outside Contract</t>
  </si>
  <si>
    <t>Other contract income examples: Fee to manage dry stock</t>
  </si>
  <si>
    <t>Sales</t>
  </si>
  <si>
    <t>Stock Class</t>
  </si>
  <si>
    <t>Purchases</t>
  </si>
  <si>
    <t>Stock Lease</t>
  </si>
  <si>
    <t>Net Stock Revenue Outside Contract</t>
  </si>
  <si>
    <t>Income Outside CM Agreement</t>
  </si>
  <si>
    <t>Net Dairy Income</t>
  </si>
  <si>
    <t>Other income outside farming subject to GST</t>
  </si>
  <si>
    <t>Other tax paid income e.g. off-farm salaries or wages (no GST)</t>
  </si>
  <si>
    <t>Total Income</t>
  </si>
  <si>
    <t>TOTAL Income Outside CM Agreement</t>
  </si>
  <si>
    <t>Expenses</t>
  </si>
  <si>
    <t>Labour (Wages)</t>
  </si>
  <si>
    <t>Kiwisaver (NZ Residents)</t>
  </si>
  <si>
    <t>Wages Net of House Rental</t>
  </si>
  <si>
    <t>2IC</t>
  </si>
  <si>
    <t>No</t>
  </si>
  <si>
    <t>No1</t>
  </si>
  <si>
    <t>Employee</t>
  </si>
  <si>
    <t>Yes</t>
  </si>
  <si>
    <t>Casual Wages</t>
  </si>
  <si>
    <t>Calf rearer/s</t>
  </si>
  <si>
    <t>Need to include CM time off as well as other relief staff.  For large farms this maybe $0 as permanent staff are able to cover time off</t>
  </si>
  <si>
    <t>Total Wages Before Kiwisaver</t>
  </si>
  <si>
    <t>Kiwisaver</t>
  </si>
  <si>
    <t>Plus: Wages to use in premium calculator but not included in budget as CM either not employing staff for time off/or taking less time off</t>
  </si>
  <si>
    <t xml:space="preserve">For the Premium calculation, need to include wages for the CM time off as if they were a manager for a fair comparison.  If the CM will not actulaly employ relief staff for all this time off enter the amount that is not budgeted to be paid here so that it is in the "Premium Calculation" but not in the CM budget.. </t>
  </si>
  <si>
    <t>Total Labour for CM Budget Including Kiwisaver</t>
  </si>
  <si>
    <r>
      <t xml:space="preserve">Contractors </t>
    </r>
    <r>
      <rPr>
        <sz val="8"/>
        <color theme="1"/>
        <rFont val="Arial"/>
        <family val="2"/>
      </rPr>
      <t>(not subject to ACC, PAYE, incl GST)</t>
    </r>
  </si>
  <si>
    <r>
      <t xml:space="preserve">Animal Health </t>
    </r>
    <r>
      <rPr>
        <sz val="9"/>
        <color rgb="FF0070C0"/>
        <rFont val="Arial"/>
        <family val="2"/>
      </rPr>
      <t>(not a cost of the CM agreement)</t>
    </r>
  </si>
  <si>
    <t>Costs Outside CM Agreement</t>
  </si>
  <si>
    <r>
      <t xml:space="preserve">Breeding and Herd Improvement </t>
    </r>
    <r>
      <rPr>
        <sz val="9"/>
        <color rgb="FF0070C0"/>
        <rFont val="Arial"/>
        <family val="2"/>
      </rPr>
      <t>(not a cost of the CM agreement)</t>
    </r>
  </si>
  <si>
    <t>Farm Dairy</t>
  </si>
  <si>
    <r>
      <t xml:space="preserve">Enter </t>
    </r>
    <r>
      <rPr>
        <b/>
        <sz val="9"/>
        <color theme="1"/>
        <rFont val="Arial"/>
        <family val="2"/>
      </rPr>
      <t>Total Farm Dairy or break down below</t>
    </r>
  </si>
  <si>
    <t>Can get estimate from product supplier or use verified records from the farm owner or exiting CM</t>
  </si>
  <si>
    <t xml:space="preserve">Cleaning Chemicals </t>
  </si>
  <si>
    <t>Milk filters</t>
  </si>
  <si>
    <t>Milking gloves</t>
  </si>
  <si>
    <t>General aprons/brushes etc</t>
  </si>
  <si>
    <t>Washdown hose/hoses and nozzles</t>
  </si>
  <si>
    <t>Rubberware</t>
  </si>
  <si>
    <t># Sets</t>
  </si>
  <si>
    <t>$/set</t>
  </si>
  <si>
    <t>Inflations</t>
  </si>
  <si>
    <t>Can be replaced yearly or 3 times every 2 years etc; get estimate from local supplier</t>
  </si>
  <si>
    <t>Milk lines</t>
  </si>
  <si>
    <t>Often replaced every second or third season</t>
  </si>
  <si>
    <t>Airlines</t>
  </si>
  <si>
    <t>Usually Owner's responsibility; get clarification</t>
  </si>
  <si>
    <t xml:space="preserve">Jetters </t>
  </si>
  <si>
    <t>Total Farm Dairy</t>
  </si>
  <si>
    <t xml:space="preserve">Electricity </t>
  </si>
  <si>
    <t>Total House Electricity</t>
  </si>
  <si>
    <t>% Bus. Cost</t>
  </si>
  <si>
    <t>House Electricity</t>
  </si>
  <si>
    <t>Cowshed</t>
  </si>
  <si>
    <t>Get accurate summary of latest cost from farm owner or exiting contract milker - use verified records</t>
  </si>
  <si>
    <t>General</t>
  </si>
  <si>
    <t>Water</t>
  </si>
  <si>
    <t>Total Electricity</t>
  </si>
  <si>
    <t>Feed Expenses</t>
  </si>
  <si>
    <t>Calf rearing contract milker costs</t>
  </si>
  <si>
    <t xml:space="preserve">Calf rearing costs not a cost of the CM agreement </t>
  </si>
  <si>
    <t>Feed Costs</t>
  </si>
  <si>
    <t>Tonnes</t>
  </si>
  <si>
    <t>$/tonne</t>
  </si>
  <si>
    <t>% CM</t>
  </si>
  <si>
    <t>Feed 1</t>
  </si>
  <si>
    <t>Feed 2</t>
  </si>
  <si>
    <t>Grazing costs - not a cost of the CM agreement</t>
  </si>
  <si>
    <t>Feed costs outside the CM agreement</t>
  </si>
  <si>
    <t>Total Feed Expenses</t>
  </si>
  <si>
    <t>Vehicles</t>
  </si>
  <si>
    <t>$/Fuel</t>
  </si>
  <si>
    <t>$/R&amp;M</t>
  </si>
  <si>
    <t>Enter total OR detail</t>
  </si>
  <si>
    <t>Vehicle costs outside the CM Agreement</t>
  </si>
  <si>
    <t>Total Vehicle Expenses</t>
  </si>
  <si>
    <t xml:space="preserve">R&amp;M </t>
  </si>
  <si>
    <t>Include sundry tools &amp; low value assets up to $1000</t>
  </si>
  <si>
    <r>
      <t xml:space="preserve">R&amp;M </t>
    </r>
    <r>
      <rPr>
        <sz val="8"/>
        <color indexed="8"/>
        <rFont val="Arial"/>
        <family val="2"/>
      </rPr>
      <t>(plant, machinery, sundry tools, fencing gear)</t>
    </r>
    <r>
      <rPr>
        <sz val="9"/>
        <color theme="1"/>
        <rFont val="Arial"/>
        <family val="2"/>
      </rPr>
      <t xml:space="preserve"> CM</t>
    </r>
  </si>
  <si>
    <r>
      <t xml:space="preserve">R&amp;M </t>
    </r>
    <r>
      <rPr>
        <sz val="8"/>
        <color rgb="FF0070C0"/>
        <rFont val="Arial"/>
        <family val="2"/>
      </rPr>
      <t>(plant, machinery)</t>
    </r>
    <r>
      <rPr>
        <sz val="9"/>
        <color rgb="FF0070C0"/>
        <rFont val="Arial"/>
        <family val="2"/>
      </rPr>
      <t xml:space="preserve"> outside CM Agreement</t>
    </r>
  </si>
  <si>
    <t>Total R&amp;M</t>
  </si>
  <si>
    <t>Protective Clothing</t>
  </si>
  <si>
    <t>$/Set or allowance</t>
  </si>
  <si>
    <t>Wet weather gear *</t>
  </si>
  <si>
    <t>Consider how often gear replaced/new staff e.g. every 3rd season &amp; gear quality</t>
  </si>
  <si>
    <t>Boots</t>
  </si>
  <si>
    <t>Fed Farmers employment contract requires the Employer to provide prot. clothing or an agreed allowance</t>
  </si>
  <si>
    <t>Bike helmets/high vis clothing</t>
  </si>
  <si>
    <r>
      <t>Other</t>
    </r>
    <r>
      <rPr>
        <sz val="8"/>
        <color theme="1"/>
        <rFont val="Arial"/>
        <family val="2"/>
      </rPr>
      <t xml:space="preserve"> </t>
    </r>
  </si>
  <si>
    <t>Gloves/masks/spray suits/safety glasses, chainsaw chaps etc.  Maybe supplied by farm owner</t>
  </si>
  <si>
    <t>Total Protective Clothing</t>
  </si>
  <si>
    <t>Freight &amp; general farm expenses</t>
  </si>
  <si>
    <r>
      <t xml:space="preserve">Freight &amp; general  outside the </t>
    </r>
    <r>
      <rPr>
        <sz val="8"/>
        <color rgb="FF0070C0"/>
        <rFont val="Arial"/>
        <family val="2"/>
      </rPr>
      <t>CM Agreement</t>
    </r>
  </si>
  <si>
    <t>Total General Expenses</t>
  </si>
  <si>
    <t>Administration</t>
  </si>
  <si>
    <t>Annual Cost</t>
  </si>
  <si>
    <t>% Claimable</t>
  </si>
  <si>
    <t>Accountancy</t>
  </si>
  <si>
    <t>Allow for reasonable accountancy expenses</t>
  </si>
  <si>
    <t>Farm consultant</t>
  </si>
  <si>
    <t>Employment consultancy/immigration</t>
  </si>
  <si>
    <t>Internet</t>
  </si>
  <si>
    <t>Phone</t>
  </si>
  <si>
    <t>Subscriptions (eg Xero, Paysauce, figured, Agrinet)</t>
  </si>
  <si>
    <t>Staff Entertainment &amp; other expenses</t>
  </si>
  <si>
    <t>Training courses</t>
  </si>
  <si>
    <t>Bike/chainsaw courses; animal health; Dairy Training etc</t>
  </si>
  <si>
    <t>Office expenses</t>
  </si>
  <si>
    <t>Administration outside the CM agreement</t>
  </si>
  <si>
    <t>Admin outside the CM Agreement. E.g. Where CM gets accountant to do GST or cost related to business outside the CM agreement</t>
  </si>
  <si>
    <t>Total Administration</t>
  </si>
  <si>
    <t>Insurance</t>
  </si>
  <si>
    <t>Enter total OR detail below</t>
  </si>
  <si>
    <t>Insurance farm vehicles and machinery</t>
  </si>
  <si>
    <t>Insurance e.g.; ute valued $20K, $770; $200 for vehicles&lt;$3000; mule $7400 ins $235, quad bike $17k ins $430</t>
  </si>
  <si>
    <t>Insurance public and statutory liability</t>
  </si>
  <si>
    <t>Examples of Public Liability $560, $772</t>
  </si>
  <si>
    <t>Insurance milk spoilage &amp; contamination</t>
  </si>
  <si>
    <t>Examples of milk spoilage and contamination $1000, $1100</t>
  </si>
  <si>
    <t>Insurance outside the CM agreement</t>
  </si>
  <si>
    <t>Total Insurance</t>
  </si>
  <si>
    <t>ACC</t>
  </si>
  <si>
    <t>Wages</t>
  </si>
  <si>
    <t>ACC %</t>
  </si>
  <si>
    <t>ACC Employee wages</t>
  </si>
  <si>
    <t>Work levy 2.27% + Work levy 0.08%. Employees pay ACC Earner Levy.</t>
  </si>
  <si>
    <t>ACC Cover Plus Extra</t>
  </si>
  <si>
    <t>Enter amount to replace CM if injured e.g. $60K-$90K. Includes Work levy, work safe levy and Earners levy</t>
  </si>
  <si>
    <t>Total ACC</t>
  </si>
  <si>
    <t>ACC CoverPlus Extra Calculator</t>
  </si>
  <si>
    <t>Other expenses outside the CM Agreement</t>
  </si>
  <si>
    <t>Lease land</t>
  </si>
  <si>
    <t>Rates</t>
  </si>
  <si>
    <t>Other expenses</t>
  </si>
  <si>
    <t>Total Farm Working Expenses (FWE)</t>
  </si>
  <si>
    <t>Total FWE Outside CM Agreement</t>
  </si>
  <si>
    <t>Depreciation Vehicles and Plant for CM Agreement</t>
  </si>
  <si>
    <t>Depreciation on vehicles/plant not in the CM agreement but able to be claimed and Capital transactions  outside the CM milking agreement</t>
  </si>
  <si>
    <t>Depreciation Vehicles/Plant outside CM Agreement</t>
  </si>
  <si>
    <t>Capital transactions outside the CM Agreement</t>
  </si>
  <si>
    <t>Overdraft Interest (Refer Cashflow)</t>
  </si>
  <si>
    <t>Refer to Cash Forecast Budget</t>
  </si>
  <si>
    <t>Interest Loan for CM Agreement</t>
  </si>
  <si>
    <t>Interest Loans outside the CM Agreement</t>
  </si>
  <si>
    <t>Principal (loans both for and outside the CM agreement)</t>
  </si>
  <si>
    <r>
      <t xml:space="preserve">Tax  </t>
    </r>
    <r>
      <rPr>
        <b/>
        <sz val="9"/>
        <color indexed="50"/>
        <rFont val="Arial"/>
        <family val="2"/>
      </rPr>
      <t xml:space="preserve">* Ask accountant </t>
    </r>
  </si>
  <si>
    <t>Profit Split 2 partners</t>
  </si>
  <si>
    <t>Total Taxable Income</t>
  </si>
  <si>
    <t>Taxable Income Per Partner</t>
  </si>
  <si>
    <t>Tax  Estimate</t>
  </si>
  <si>
    <t>This is not an accurate tax estimate to use for cashflow budgeting as it does not allow for other adjustments e.g. livestock valuations. Consult your accountant, especially for first year in business.</t>
  </si>
  <si>
    <t>Personal Drawings</t>
  </si>
  <si>
    <t>Personal portion of electricity, phone, internet</t>
  </si>
  <si>
    <t>Drawings</t>
  </si>
  <si>
    <t>Total Expenses</t>
  </si>
  <si>
    <t>TOTAL Expenses Outside CM Agreement</t>
  </si>
  <si>
    <t>Cash Surplus / Deficit</t>
  </si>
  <si>
    <t>CASH SURPLUS/DEFICIT Income Less Expenses Outside CM Agreement</t>
  </si>
  <si>
    <r>
      <rPr>
        <b/>
        <sz val="8"/>
        <color indexed="50"/>
        <rFont val="Arial"/>
        <family val="2"/>
      </rPr>
      <t>* Estimating Tax</t>
    </r>
    <r>
      <rPr>
        <sz val="8"/>
        <color indexed="9"/>
        <rFont val="Arial"/>
        <family val="2"/>
      </rPr>
      <t xml:space="preserve">
  </t>
    </r>
    <r>
      <rPr>
        <b/>
        <sz val="8"/>
        <color indexed="9"/>
        <rFont val="Arial"/>
        <family val="2"/>
      </rPr>
      <t>Taxable profit / loss = Total Income - FWE - Depreciation - Interest
  Estimated tax payment/refund = Taxable profit/loss x tax rate based on income being split with partner
  Ask your accountant as this is an estimate only. It does not allow for other adjustments e.g. livestock valuation.</t>
    </r>
  </si>
  <si>
    <t>`</t>
  </si>
  <si>
    <t>Contract Milker Budget for Use in Premium Calculator</t>
  </si>
  <si>
    <t>This budget can be used in the contract with the farmer owner.  It excludes income and expenses not part of the contract including drawings.</t>
  </si>
  <si>
    <t>Net Stock Revenue, Contract Calf Rearing &amp; Contracting</t>
  </si>
  <si>
    <t>Contractors</t>
  </si>
  <si>
    <t>Electricity</t>
  </si>
  <si>
    <t>Feed</t>
  </si>
  <si>
    <r>
      <t xml:space="preserve">R&amp;M </t>
    </r>
    <r>
      <rPr>
        <sz val="8"/>
        <color indexed="8"/>
        <rFont val="Arial"/>
        <family val="2"/>
      </rPr>
      <t>(plant, machinery)</t>
    </r>
  </si>
  <si>
    <t>Depreciation</t>
  </si>
  <si>
    <t>Taxable Profit</t>
  </si>
  <si>
    <t>Tax Estimate</t>
  </si>
  <si>
    <t>Farm Manager Budget</t>
  </si>
  <si>
    <t>Enter Farm Name on Contract Milker Budget - not here</t>
  </si>
  <si>
    <t>Managers Wage (excluding house)</t>
  </si>
  <si>
    <t>Best estimate of the market rate for a Manager's wage</t>
  </si>
  <si>
    <t>Hours/year</t>
  </si>
  <si>
    <t>Hourly rate</t>
  </si>
  <si>
    <t xml:space="preserve">Other family wages </t>
  </si>
  <si>
    <t>House rental value (for tax calculation)</t>
  </si>
  <si>
    <t>Rent/week</t>
  </si>
  <si>
    <t>Manager paid Kiwisaver</t>
  </si>
  <si>
    <t>Employer Kiwisaver contribution before tax</t>
  </si>
  <si>
    <t>Wages + House + Kiwisaver</t>
  </si>
  <si>
    <r>
      <t>Investment Income</t>
    </r>
    <r>
      <rPr>
        <b/>
        <vertAlign val="superscript"/>
        <sz val="9"/>
        <color theme="1"/>
        <rFont val="Arial"/>
        <family val="2"/>
      </rPr>
      <t xml:space="preserve"> 1/</t>
    </r>
  </si>
  <si>
    <t>Contract Milker Net Assets</t>
  </si>
  <si>
    <t>Less: Value of Ute/computer/tools as need for personal use</t>
  </si>
  <si>
    <t>Balance Available for Investment</t>
  </si>
  <si>
    <t>Assets Contract milker invests in plant &amp; machinery required for contract milking that a manager could invest</t>
  </si>
  <si>
    <t>Return on Investment</t>
  </si>
  <si>
    <t>Income from Investment</t>
  </si>
  <si>
    <t>TOTAL INCOME</t>
  </si>
  <si>
    <t>Less house rental</t>
  </si>
  <si>
    <t>CASH INCOME</t>
  </si>
  <si>
    <t>Less: Tax</t>
  </si>
  <si>
    <t>Taxable Income</t>
  </si>
  <si>
    <t>Tax</t>
  </si>
  <si>
    <t>Includes ACC Earner Levy of $1.21/$100</t>
  </si>
  <si>
    <t xml:space="preserve">  Manager Tax</t>
  </si>
  <si>
    <t xml:space="preserve">  Tax on Kiwisaver</t>
  </si>
  <si>
    <t>Rental allowance is not subject to Kiwisaver therefore has been excluded in the tax calculation; payroll programs can split it out</t>
  </si>
  <si>
    <t xml:space="preserve">  Other Family Tax</t>
  </si>
  <si>
    <t xml:space="preserve">  ACC Earner Levy including GST</t>
  </si>
  <si>
    <t>Less: Costs that manager pays out of wages that CM business pays</t>
  </si>
  <si>
    <t>Costs that manager pays out of wages that CM is able to pay out of the business</t>
  </si>
  <si>
    <t xml:space="preserve">Vehicle costs (assumes ute 70% of fuel, R&amp;M, depreciation)  </t>
  </si>
  <si>
    <t>House power (20% of total house power)</t>
  </si>
  <si>
    <t>Phone/Internet/subs (50% phone, internet and general exp $1000)</t>
  </si>
  <si>
    <t>Total excluding GST</t>
  </si>
  <si>
    <t>GST</t>
  </si>
  <si>
    <t>TOTAL EXPENSES</t>
  </si>
  <si>
    <t xml:space="preserve">CASH SURPLUS </t>
  </si>
  <si>
    <t>*</t>
  </si>
  <si>
    <t>Contract Milking vs Managing</t>
  </si>
  <si>
    <t>Contract Milker Premium Sensitivity Table</t>
  </si>
  <si>
    <t>Season</t>
  </si>
  <si>
    <t>Milksolids (3 year average)</t>
  </si>
  <si>
    <t>Contract Rate</t>
  </si>
  <si>
    <t>per kg MS</t>
  </si>
  <si>
    <t>Hectares</t>
  </si>
  <si>
    <t>Milksolids Production</t>
  </si>
  <si>
    <t>Milksolids per cow</t>
  </si>
  <si>
    <t>kg MS/cow</t>
  </si>
  <si>
    <t>Milksolids per hectare</t>
  </si>
  <si>
    <t>kg MS/ha</t>
  </si>
  <si>
    <t>Production kg MS</t>
  </si>
  <si>
    <t>Contract Rate $/kg MS</t>
  </si>
  <si>
    <t>Contract Milking</t>
  </si>
  <si>
    <t>Farm Manager</t>
  </si>
  <si>
    <r>
      <t xml:space="preserve">Managers wage </t>
    </r>
    <r>
      <rPr>
        <sz val="9"/>
        <color theme="1"/>
        <rFont val="Calibri"/>
        <family val="2"/>
        <scheme val="minor"/>
      </rPr>
      <t>(excluding house rental)</t>
    </r>
  </si>
  <si>
    <t xml:space="preserve">Net milk </t>
  </si>
  <si>
    <t>House Rental</t>
  </si>
  <si>
    <t>Bonus Income</t>
  </si>
  <si>
    <t>Other family wages</t>
  </si>
  <si>
    <t>Stock and rearing</t>
  </si>
  <si>
    <t>Employer Kiwisaver contribution</t>
  </si>
  <si>
    <t>Other Contract Income</t>
  </si>
  <si>
    <r>
      <t xml:space="preserve">Investment Income </t>
    </r>
    <r>
      <rPr>
        <vertAlign val="superscript"/>
        <sz val="11"/>
        <color theme="1"/>
        <rFont val="Calibri"/>
        <family val="2"/>
        <scheme val="minor"/>
      </rPr>
      <t>1/</t>
    </r>
  </si>
  <si>
    <t>Farm working expenses</t>
  </si>
  <si>
    <t>Cash Income</t>
  </si>
  <si>
    <t>Enter the % increments for production sensitivity above</t>
  </si>
  <si>
    <t xml:space="preserve">Tax </t>
  </si>
  <si>
    <t>Enter the cents per kg MS increments for above sensitivity</t>
  </si>
  <si>
    <r>
      <t>Costs that manager pays out of wages that CM business pays 2</t>
    </r>
    <r>
      <rPr>
        <vertAlign val="superscript"/>
        <sz val="11"/>
        <color theme="1"/>
        <rFont val="Calibri"/>
        <family val="2"/>
        <scheme val="minor"/>
      </rPr>
      <t>/</t>
    </r>
  </si>
  <si>
    <t>Cash Surplus</t>
  </si>
  <si>
    <t>Available for drawings, loan repayments and investment</t>
  </si>
  <si>
    <t>CONTRACT MILKER PREMIUM</t>
  </si>
  <si>
    <t>(Difference between Contract Milking and Managing)</t>
  </si>
  <si>
    <t>Notes</t>
  </si>
  <si>
    <t>2/ Living costs for a Farm Manager are higher than the Contract Milker as the Contract Milker can include a number of expenses in Farm working or depreciation, e.g. 20% of house electricity, phone, internet, subscriptions, vehicle expenses and depreciation. Refer to Manage budget for details of these costs</t>
  </si>
  <si>
    <t>Electricity If you are a Type 1 farmer, you can claim 20% of the GST on your domestic power bill. You can claim 100% of the GST on your milking shed and farm power.</t>
  </si>
  <si>
    <t>This page estimates the Federated Farmers Agreement Guaranteed Minimum Return (GMR) calculation based on income from milksolids (excluding other income such as stock) less the agreed contract milkers farm working expenses and depreciation</t>
  </si>
  <si>
    <t>Average 3 year MS kg</t>
  </si>
  <si>
    <t>Milksolids Income</t>
  </si>
  <si>
    <t>Contract Milker Farm Expenses</t>
  </si>
  <si>
    <t>Total Farm Working Expenses</t>
  </si>
  <si>
    <t>Contract Milker Return for GMR Calculation</t>
  </si>
  <si>
    <t>GMR % Rate Based on Production of</t>
  </si>
  <si>
    <t xml:space="preserve">GMR </t>
  </si>
  <si>
    <t>GMR % Trigger Levels, based on previous 3 years production</t>
  </si>
  <si>
    <t>Kg MS</t>
  </si>
  <si>
    <t>GMR % Rate</t>
  </si>
  <si>
    <t>1-65,000</t>
  </si>
  <si>
    <t>65,001 - 100,000</t>
  </si>
  <si>
    <t>100,001 - 300,000</t>
  </si>
  <si>
    <t>300,001 - 600,000</t>
  </si>
  <si>
    <t>600,000+</t>
  </si>
  <si>
    <t>Contract Milker Annual Budget Summary</t>
  </si>
  <si>
    <t>kgMS</t>
  </si>
  <si>
    <t>Contractor Rate per kgMS</t>
  </si>
  <si>
    <t>Contract Milking Stock Income and Contracting</t>
  </si>
  <si>
    <t>Net Livestock Revenue Outside CM Agreement</t>
  </si>
  <si>
    <t>Other tax paid income e.g. off-farm salaries/wages (no GST)</t>
  </si>
  <si>
    <t>Labour (Wages+ Contract)</t>
  </si>
  <si>
    <t>Animal Health</t>
  </si>
  <si>
    <t>Breeding and Herd Improvement</t>
  </si>
  <si>
    <r>
      <t xml:space="preserve">Electricity </t>
    </r>
    <r>
      <rPr>
        <sz val="8"/>
        <color indexed="8"/>
        <rFont val="Arial"/>
        <family val="2"/>
      </rPr>
      <t>(farm dairy)</t>
    </r>
  </si>
  <si>
    <t xml:space="preserve">Feed </t>
  </si>
  <si>
    <t>Vehicles and Fuel</t>
  </si>
  <si>
    <t>General farm expenses</t>
  </si>
  <si>
    <r>
      <t xml:space="preserve">Administration </t>
    </r>
    <r>
      <rPr>
        <sz val="8"/>
        <color indexed="8"/>
        <rFont val="Arial"/>
        <family val="2"/>
      </rPr>
      <t>e.g. accountant, consultant, phone</t>
    </r>
  </si>
  <si>
    <t>Other expenses outside CM agreement</t>
  </si>
  <si>
    <t>Depreciation and Capital Expenditure</t>
  </si>
  <si>
    <t>Overdraft Interest</t>
  </si>
  <si>
    <t>Interest Loans</t>
  </si>
  <si>
    <r>
      <t xml:space="preserve">Tax Estimate  </t>
    </r>
    <r>
      <rPr>
        <b/>
        <sz val="9"/>
        <color indexed="50"/>
        <rFont val="Arial"/>
        <family val="2"/>
      </rPr>
      <t>* Ask accountant or see estimate formula below</t>
    </r>
  </si>
  <si>
    <r>
      <rPr>
        <b/>
        <sz val="8"/>
        <color indexed="50"/>
        <rFont val="Arial"/>
        <family val="2"/>
      </rPr>
      <t>* Estimating Tax</t>
    </r>
    <r>
      <rPr>
        <sz val="8"/>
        <color indexed="9"/>
        <rFont val="Arial"/>
        <family val="2"/>
      </rPr>
      <t xml:space="preserve">
  </t>
    </r>
    <r>
      <rPr>
        <b/>
        <sz val="8"/>
        <color indexed="9"/>
        <rFont val="Arial"/>
        <family val="2"/>
      </rPr>
      <t>Taxable profit / loss = Total Income - FWE - interest - depreciation
  Estimated tax payment / refund = Taxable profit / loss x estimated tax rate
  Ask your accountant as this is an estimate only. It does not allow for other adjustments e.g. livestock valuation.</t>
    </r>
  </si>
  <si>
    <t xml:space="preserve"> Monthly Cashflow Budget</t>
  </si>
  <si>
    <t>Budget period</t>
  </si>
  <si>
    <t>Farm details:</t>
  </si>
  <si>
    <r>
      <t xml:space="preserve">Income  </t>
    </r>
    <r>
      <rPr>
        <sz val="8"/>
        <color indexed="9"/>
        <rFont val="Arial"/>
        <family val="2"/>
      </rPr>
      <t xml:space="preserve"> </t>
    </r>
    <r>
      <rPr>
        <b/>
        <i/>
        <sz val="8"/>
        <color indexed="9"/>
        <rFont val="Arial"/>
        <family val="2"/>
      </rPr>
      <t/>
    </r>
  </si>
  <si>
    <t>Annual Total $</t>
  </si>
  <si>
    <t>Check 
column</t>
  </si>
  <si>
    <t>June</t>
  </si>
  <si>
    <t>July</t>
  </si>
  <si>
    <t>August</t>
  </si>
  <si>
    <t>September</t>
  </si>
  <si>
    <t>October</t>
  </si>
  <si>
    <t>November</t>
  </si>
  <si>
    <t>December</t>
  </si>
  <si>
    <t>January</t>
  </si>
  <si>
    <t>February</t>
  </si>
  <si>
    <t>March</t>
  </si>
  <si>
    <t>April</t>
  </si>
  <si>
    <t>May</t>
  </si>
  <si>
    <t>Comments</t>
  </si>
  <si>
    <t>Budget</t>
  </si>
  <si>
    <t>Can overide % MS per month calcualtion by entering budgeted monthly production</t>
  </si>
  <si>
    <t>Milksolids kg</t>
  </si>
  <si>
    <t xml:space="preserve">Milksolids Income     </t>
  </si>
  <si>
    <t>Flat monthly rate %</t>
  </si>
  <si>
    <t>Cashflow will not balance the annual budget due to income being paid 15-20th of the month following</t>
  </si>
  <si>
    <t>Extra milk income, Bonuses and Contract Income</t>
  </si>
  <si>
    <t>Contract Calf Rearing and stock &amp; Contracting</t>
  </si>
  <si>
    <t>Stock Sales outside agreement</t>
  </si>
  <si>
    <t>Other Income (GST)</t>
  </si>
  <si>
    <t>Other Income (no GST)</t>
  </si>
  <si>
    <t>GST on income</t>
  </si>
  <si>
    <t>Total Income Including GST</t>
  </si>
  <si>
    <r>
      <t xml:space="preserve">Expenses  </t>
    </r>
    <r>
      <rPr>
        <b/>
        <i/>
        <sz val="8"/>
        <color indexed="9"/>
        <rFont val="Arial"/>
        <family val="2"/>
      </rPr>
      <t/>
    </r>
  </si>
  <si>
    <t>Electricity (farm dairy)</t>
  </si>
  <si>
    <t>R&amp;M (plant, machinery)</t>
  </si>
  <si>
    <t>Administration e.g. accountant, consultant, phone</t>
  </si>
  <si>
    <t>Plant Replacement and Capital transactions</t>
  </si>
  <si>
    <t>Planned net purchases</t>
  </si>
  <si>
    <t>Interest Loans (both for and outside the agreement)</t>
  </si>
  <si>
    <t xml:space="preserve">Tax  * Ask accountant </t>
  </si>
  <si>
    <t>Ask Accountant</t>
  </si>
  <si>
    <t>GST on expenses</t>
  </si>
  <si>
    <t>GST payment / (refund)</t>
  </si>
  <si>
    <t>Cash Surplus/Deficit</t>
  </si>
  <si>
    <t>Opening bank balance</t>
  </si>
  <si>
    <t>Closing bank balance</t>
  </si>
  <si>
    <r>
      <rPr>
        <b/>
        <sz val="8"/>
        <color indexed="50"/>
        <rFont val="Arial"/>
        <family val="2"/>
      </rPr>
      <t>* Estimating Tax Payments For Cashflow - Get Advice from your Accountant</t>
    </r>
    <r>
      <rPr>
        <sz val="8"/>
        <color indexed="9"/>
        <rFont val="Arial"/>
        <family val="2"/>
      </rPr>
      <t xml:space="preserve">
  </t>
    </r>
    <r>
      <rPr>
        <b/>
        <sz val="8"/>
        <color indexed="9"/>
        <rFont val="Arial"/>
        <family val="2"/>
      </rPr>
      <t xml:space="preserve">
 </t>
    </r>
  </si>
  <si>
    <t>Bonuses and Contract Income</t>
  </si>
  <si>
    <t>Contract Calf Rearing &amp; Contracting</t>
  </si>
  <si>
    <t>Stock Sales</t>
  </si>
  <si>
    <t>Tax return completed and filed after 31/5/2022 and before 28/10/2022</t>
  </si>
  <si>
    <t>EXAMPLE</t>
  </si>
  <si>
    <t>Tax due</t>
  </si>
  <si>
    <t>Due Date</t>
  </si>
  <si>
    <t>Year 1 – 31 May 2022</t>
  </si>
  <si>
    <t>2023 Provisional tax payments</t>
  </si>
  <si>
    <t>($20k x 1.05% = $21,000)</t>
  </si>
  <si>
    <t>Instalment 1</t>
  </si>
  <si>
    <t>Instalment 2</t>
  </si>
  <si>
    <t>Instalment 3</t>
  </si>
  <si>
    <t xml:space="preserve">Tax bands      </t>
  </si>
  <si>
    <t>Tax rate business owners</t>
  </si>
  <si>
    <t>ESCT bands for kiwsaver</t>
  </si>
  <si>
    <t>ACC Earner Levy including GST</t>
  </si>
  <si>
    <t>ACC Levy</t>
  </si>
  <si>
    <t>Before GST</t>
  </si>
  <si>
    <t>2022-23</t>
  </si>
  <si>
    <t>LIST Single or Partnership for Tax and Kiwisaver</t>
  </si>
  <si>
    <t>2023-24</t>
  </si>
  <si>
    <t>2024-25</t>
  </si>
  <si>
    <t>Sensitivity Tax Calculations</t>
  </si>
  <si>
    <t>No change with milk price</t>
  </si>
  <si>
    <t>Less than $6.50</t>
  </si>
  <si>
    <t>Less than $7.00</t>
  </si>
  <si>
    <t>$6.50-6.99</t>
  </si>
  <si>
    <t>$7.00-7.49</t>
  </si>
  <si>
    <t>$7.50-$7.99</t>
  </si>
  <si>
    <t>$8.00-$8.49</t>
  </si>
  <si>
    <t>$8.50-$8.99</t>
  </si>
  <si>
    <t>$9.00 plus</t>
  </si>
  <si>
    <t>Extra Rate per Kg MS</t>
  </si>
  <si>
    <t>Cover extra plus can be spread 10 mths. Emploee ACC paid June year following</t>
  </si>
  <si>
    <t>Year 1 may not have a lot of asset replacement</t>
  </si>
  <si>
    <t>Need to plan asset replacement</t>
  </si>
  <si>
    <t xml:space="preserve">    1  Assets</t>
  </si>
  <si>
    <t xml:space="preserve">    3  Manager Budget</t>
  </si>
  <si>
    <t xml:space="preserve">    2  CM Budget</t>
  </si>
  <si>
    <t xml:space="preserve">        Premium Calc (report)</t>
  </si>
  <si>
    <t xml:space="preserve">    4b Yr2 Cashflow </t>
  </si>
  <si>
    <t xml:space="preserve">    4a Yr1 Cashflow </t>
  </si>
  <si>
    <r>
      <t>Work out the assets required, funding and depreciation.  Do an A</t>
    </r>
    <r>
      <rPr>
        <b/>
        <sz val="11"/>
        <color theme="1"/>
        <rFont val="Calibri"/>
        <family val="2"/>
        <scheme val="minor"/>
      </rPr>
      <t xml:space="preserve">nnual Budget </t>
    </r>
    <r>
      <rPr>
        <sz val="11"/>
        <color theme="1"/>
        <rFont val="Calibri"/>
        <family val="2"/>
        <scheme val="minor"/>
      </rPr>
      <t xml:space="preserve">for a Contract Milking position including income and expenses from activities outside the Contract Milking Agreement.  </t>
    </r>
  </si>
  <si>
    <r>
      <rPr>
        <b/>
        <sz val="11"/>
        <color theme="1"/>
        <rFont val="Calibri"/>
        <family val="2"/>
        <scheme val="minor"/>
      </rPr>
      <t>Contract Milker Premium Calculator</t>
    </r>
    <r>
      <rPr>
        <sz val="11"/>
        <color theme="1"/>
        <rFont val="Calibri"/>
        <family val="2"/>
        <scheme val="minor"/>
      </rPr>
      <t xml:space="preserve"> "Premium Calc" compares the profitability of contract milking with managing a farm.  Need to do step 3 Manager Budget for this comparison. The difference between the two, is the premium that a contract milker requires to account for the extra risk and responsibility of running the farm and managing their own business.</t>
    </r>
  </si>
  <si>
    <t>Step 3 - Manager Budget</t>
  </si>
  <si>
    <t>Budget Summary</t>
  </si>
  <si>
    <t> Monthly cashflow budgets. Can prepare for two seasons. As you fill in expenses and income across the season the "Check column" will show how many more dollars need to be allocated.
 Remember to enter your opening bank balance in June and your overdraft interest rate.</t>
  </si>
  <si>
    <t>Relief wages incl.CM time off</t>
  </si>
  <si>
    <t xml:space="preserve">        GMR (report)</t>
  </si>
  <si>
    <t xml:space="preserve">        Budget Summary (report)</t>
  </si>
  <si>
    <r>
      <t>-   Steps 1-3 to Calculate the Premium (</t>
    </r>
    <r>
      <rPr>
        <b/>
        <i/>
        <sz val="11"/>
        <color rgb="FF0070C0"/>
        <rFont val="Calibri"/>
        <family val="2"/>
        <scheme val="minor"/>
      </rPr>
      <t>Premium Calc</t>
    </r>
    <r>
      <rPr>
        <i/>
        <sz val="11"/>
        <rFont val="Calibri"/>
        <family val="2"/>
        <scheme val="minor"/>
      </rPr>
      <t>) f</t>
    </r>
    <r>
      <rPr>
        <i/>
        <sz val="11"/>
        <color theme="1"/>
        <rFont val="Calibri"/>
        <family val="2"/>
        <scheme val="minor"/>
      </rPr>
      <t xml:space="preserve">or the Contract Milking agreement compared to Managing and calculate the </t>
    </r>
    <r>
      <rPr>
        <b/>
        <i/>
        <sz val="11"/>
        <color rgb="FF0070C0"/>
        <rFont val="Calibri"/>
        <family val="2"/>
        <scheme val="minor"/>
      </rPr>
      <t>GMR</t>
    </r>
    <r>
      <rPr>
        <i/>
        <sz val="11"/>
        <color theme="1"/>
        <rFont val="Calibri"/>
        <family val="2"/>
        <scheme val="minor"/>
      </rPr>
      <t xml:space="preserve"> and </t>
    </r>
    <r>
      <rPr>
        <b/>
        <i/>
        <sz val="11"/>
        <color rgb="FF0070C0"/>
        <rFont val="Calibri"/>
        <family val="2"/>
        <scheme val="minor"/>
      </rPr>
      <t>Budget Summary</t>
    </r>
    <r>
      <rPr>
        <i/>
        <sz val="11"/>
        <color rgb="FF0070C0"/>
        <rFont val="Calibri"/>
        <family val="2"/>
        <scheme val="minor"/>
      </rPr>
      <t xml:space="preserve"> </t>
    </r>
  </si>
  <si>
    <r>
      <t>Steps 1 and 2 produce a report "</t>
    </r>
    <r>
      <rPr>
        <b/>
        <i/>
        <sz val="9"/>
        <color rgb="FF0070C0"/>
        <rFont val="Arial"/>
        <family val="2"/>
      </rPr>
      <t>Budget Summary</t>
    </r>
    <r>
      <rPr>
        <i/>
        <sz val="9"/>
        <rFont val="Arial"/>
        <family val="2"/>
      </rPr>
      <t>" which includes income and expenditure outside the Contract Milking Agreement and also generates the costs specific to the Contract Milking Agreement.</t>
    </r>
  </si>
  <si>
    <t>Step 4a Year 1 Cashflow and 4b Year 2 Cashflow</t>
  </si>
  <si>
    <t>Contract Milker Budget &amp; Premium Calculator Instructions</t>
  </si>
  <si>
    <t>No1 $60,000; No2 2IC $65,000, $60,000 and share between 1 &amp; 2 $55,000.  Kiwisaver included in wages not additional                                                                                                                                                                                       Wages are what is paid to the employee before the house rental i.e. what CM actually pays to the employee before tax</t>
  </si>
  <si>
    <t>Where the CM uses independent contarctors as part of their farm team</t>
  </si>
  <si>
    <t>Depreciation allowance</t>
  </si>
  <si>
    <t>Contract Milker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</si>
</sst>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_-&quot;$&quot;* #,##0_-;\-&quot;$&quot;* #,##0_-;_-&quot;$&quot;* &quot;-&quot;?_-;_-@_-"/>
    <numFmt numFmtId="166" formatCode="&quot;$&quot;#,##0.00"/>
    <numFmt numFmtId="167" formatCode="&quot;$&quot;#,##0"/>
    <numFmt numFmtId="168" formatCode="0.0"/>
    <numFmt numFmtId="169" formatCode="0.0%"/>
    <numFmt numFmtId="170" formatCode="#,##0_ ;\-#,##0\ "/>
    <numFmt numFmtId="171" formatCode="_-* #,##0_-;\-* #,##0_-;_-* &quot;-&quot;??_-;_-@_-"/>
    <numFmt numFmtId="172" formatCode="d\-mmm\-yyyy"/>
    <numFmt numFmtId="173" formatCode="d/mm/yyyy;@"/>
    <numFmt numFmtId="174" formatCode="[$-1409]d\ mmmm\ yyyy;@"/>
    <numFmt numFmtId="175" formatCode="#,##0.0"/>
  </numFmts>
  <fonts count="135">
    <font>
      <sz val="11"/>
      <color theme="1"/>
      <name val="Calibri"/>
      <family val="2"/>
      <scheme val="minor"/>
    </font>
    <font>
      <b/>
      <sz val="11"/>
      <color theme="1"/>
      <name val="Calibri"/>
      <family val="2"/>
      <scheme val="minor"/>
    </font>
    <font>
      <sz val="11"/>
      <color theme="1"/>
      <name val="Calibri"/>
      <family val="2"/>
      <scheme val="minor"/>
    </font>
    <font>
      <i/>
      <sz val="9"/>
      <color theme="1"/>
      <name val="Calibri"/>
      <family val="2"/>
      <scheme val="minor"/>
    </font>
    <font>
      <b/>
      <sz val="11"/>
      <color theme="0"/>
      <name val="Calibri"/>
      <family val="2"/>
      <scheme val="minor"/>
    </font>
    <font>
      <sz val="11"/>
      <color theme="0"/>
      <name val="Calibri"/>
      <family val="2"/>
      <scheme val="minor"/>
    </font>
    <font>
      <i/>
      <sz val="8"/>
      <color theme="1"/>
      <name val="Calibri"/>
      <family val="2"/>
      <scheme val="minor"/>
    </font>
    <font>
      <sz val="8"/>
      <color theme="1"/>
      <name val="Calibri"/>
      <family val="2"/>
      <scheme val="minor"/>
    </font>
    <font>
      <sz val="10"/>
      <color theme="1"/>
      <name val="Arial"/>
      <family val="2"/>
    </font>
    <font>
      <sz val="10"/>
      <color rgb="FF000000"/>
      <name val="Arial"/>
      <family val="2"/>
    </font>
    <font>
      <b/>
      <sz val="12"/>
      <color theme="1"/>
      <name val="Calibri"/>
      <family val="2"/>
      <scheme val="minor"/>
    </font>
    <font>
      <sz val="9"/>
      <color theme="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16"/>
      <color theme="1"/>
      <name val="Calibri"/>
      <family val="2"/>
      <scheme val="minor"/>
    </font>
    <font>
      <u/>
      <sz val="13.2"/>
      <color theme="10"/>
      <name val="Calibri"/>
      <family val="2"/>
    </font>
    <font>
      <b/>
      <i/>
      <sz val="16"/>
      <color theme="0"/>
      <name val="Arial"/>
      <family val="2"/>
    </font>
    <font>
      <b/>
      <sz val="11"/>
      <color rgb="FF92D050"/>
      <name val="Symbol"/>
      <family val="1"/>
      <charset val="2"/>
    </font>
    <font>
      <b/>
      <i/>
      <sz val="16"/>
      <name val="Arial"/>
      <family val="2"/>
    </font>
    <font>
      <b/>
      <sz val="9"/>
      <color theme="0"/>
      <name val="Arial"/>
      <family val="2"/>
    </font>
    <font>
      <b/>
      <sz val="11"/>
      <name val="Calibri"/>
      <family val="2"/>
      <scheme val="minor"/>
    </font>
    <font>
      <b/>
      <sz val="12"/>
      <name val="Calibri"/>
      <family val="2"/>
      <scheme val="minor"/>
    </font>
    <font>
      <sz val="9"/>
      <color indexed="8"/>
      <name val="Calibri"/>
      <family val="2"/>
      <scheme val="minor"/>
    </font>
    <font>
      <sz val="9"/>
      <color rgb="FF000000"/>
      <name val="Calibri"/>
      <family val="2"/>
      <scheme val="minor"/>
    </font>
    <font>
      <sz val="11"/>
      <color rgb="FF000000"/>
      <name val="Calibri"/>
      <family val="2"/>
      <scheme val="minor"/>
    </font>
    <font>
      <sz val="11"/>
      <color indexed="8"/>
      <name val="Calibri"/>
      <family val="2"/>
      <scheme val="minor"/>
    </font>
    <font>
      <b/>
      <sz val="11"/>
      <color rgb="FF69BE28"/>
      <name val="Calibri"/>
      <family val="2"/>
      <scheme val="minor"/>
    </font>
    <font>
      <b/>
      <i/>
      <sz val="20"/>
      <color theme="0"/>
      <name val="Calibri"/>
      <family val="2"/>
      <scheme val="minor"/>
    </font>
    <font>
      <b/>
      <sz val="14"/>
      <name val="Calibri"/>
      <family val="2"/>
      <scheme val="minor"/>
    </font>
    <font>
      <b/>
      <i/>
      <sz val="20"/>
      <color rgb="FFFFFFFF"/>
      <name val="Calibri"/>
      <family val="2"/>
      <scheme val="minor"/>
    </font>
    <font>
      <b/>
      <sz val="9"/>
      <color theme="1"/>
      <name val="Calibri"/>
      <family val="2"/>
      <scheme val="minor"/>
    </font>
    <font>
      <b/>
      <i/>
      <sz val="10"/>
      <color theme="1"/>
      <name val="Calibri"/>
      <family val="2"/>
      <scheme val="minor"/>
    </font>
    <font>
      <b/>
      <i/>
      <sz val="8"/>
      <name val="Calibri"/>
      <family val="2"/>
      <scheme val="minor"/>
    </font>
    <font>
      <vertAlign val="superscript"/>
      <sz val="11"/>
      <color theme="1"/>
      <name val="Calibri"/>
      <family val="2"/>
      <scheme val="minor"/>
    </font>
    <font>
      <b/>
      <i/>
      <sz val="20"/>
      <color theme="1"/>
      <name val="Calibri"/>
      <family val="2"/>
      <scheme val="minor"/>
    </font>
    <font>
      <b/>
      <sz val="8"/>
      <color theme="1"/>
      <name val="Arial"/>
      <family val="2"/>
    </font>
    <font>
      <sz val="8"/>
      <color theme="1"/>
      <name val="Arial"/>
      <family val="2"/>
    </font>
    <font>
      <b/>
      <sz val="8"/>
      <name val="Arial"/>
      <family val="2"/>
    </font>
    <font>
      <b/>
      <sz val="8"/>
      <color rgb="FFBFE1A3"/>
      <name val="Arial"/>
      <family val="2"/>
    </font>
    <font>
      <b/>
      <sz val="9"/>
      <color theme="1"/>
      <name val="Arial"/>
      <family val="2"/>
    </font>
    <font>
      <sz val="9"/>
      <color theme="1"/>
      <name val="Arial"/>
      <family val="2"/>
    </font>
    <font>
      <u/>
      <sz val="9"/>
      <color theme="10"/>
      <name val="Arial"/>
      <family val="2"/>
    </font>
    <font>
      <sz val="8"/>
      <color indexed="8"/>
      <name val="Arial"/>
      <family val="2"/>
    </font>
    <font>
      <b/>
      <sz val="9"/>
      <color indexed="50"/>
      <name val="Arial"/>
      <family val="2"/>
    </font>
    <font>
      <sz val="8"/>
      <color theme="0"/>
      <name val="Arial"/>
      <family val="2"/>
    </font>
    <font>
      <b/>
      <sz val="8"/>
      <color indexed="50"/>
      <name val="Arial"/>
      <family val="2"/>
    </font>
    <font>
      <sz val="8"/>
      <color indexed="9"/>
      <name val="Arial"/>
      <family val="2"/>
    </font>
    <font>
      <b/>
      <sz val="8"/>
      <color indexed="9"/>
      <name val="Arial"/>
      <family val="2"/>
    </font>
    <font>
      <sz val="9"/>
      <color indexed="81"/>
      <name val="Tahoma"/>
      <family val="2"/>
    </font>
    <font>
      <b/>
      <sz val="10"/>
      <color theme="0"/>
      <name val="Arial"/>
      <family val="2"/>
    </font>
    <font>
      <sz val="8"/>
      <name val="Arial"/>
      <family val="2"/>
    </font>
    <font>
      <sz val="9"/>
      <name val="Arial"/>
      <family val="2"/>
    </font>
    <font>
      <sz val="9"/>
      <color theme="0" tint="-4.9989318521683403E-2"/>
      <name val="Arial"/>
      <family val="2"/>
    </font>
    <font>
      <sz val="8"/>
      <color rgb="FF002060"/>
      <name val="Arial"/>
      <family val="2"/>
    </font>
    <font>
      <b/>
      <sz val="10"/>
      <color theme="1"/>
      <name val="Arial"/>
      <family val="2"/>
    </font>
    <font>
      <sz val="9"/>
      <color rgb="FF0070C0"/>
      <name val="Arial"/>
      <family val="2"/>
    </font>
    <font>
      <b/>
      <sz val="9"/>
      <color rgb="FF0070C0"/>
      <name val="Arial"/>
      <family val="2"/>
    </font>
    <font>
      <sz val="11"/>
      <color rgb="FF0070C0"/>
      <name val="Calibri"/>
      <family val="2"/>
      <scheme val="minor"/>
    </font>
    <font>
      <sz val="11"/>
      <color theme="1"/>
      <name val="Arial"/>
      <family val="2"/>
    </font>
    <font>
      <b/>
      <sz val="11"/>
      <color theme="1"/>
      <name val="Arial"/>
      <family val="2"/>
    </font>
    <font>
      <i/>
      <sz val="8"/>
      <color theme="1"/>
      <name val="Arial"/>
      <family val="2"/>
    </font>
    <font>
      <b/>
      <i/>
      <sz val="12"/>
      <color theme="1"/>
      <name val="Arial"/>
      <family val="2"/>
    </font>
    <font>
      <b/>
      <i/>
      <sz val="11"/>
      <name val="Arial"/>
      <family val="2"/>
    </font>
    <font>
      <b/>
      <i/>
      <sz val="18"/>
      <color theme="0"/>
      <name val="Arial"/>
      <family val="2"/>
    </font>
    <font>
      <b/>
      <i/>
      <sz val="12"/>
      <color rgb="FF0070C0"/>
      <name val="Arial"/>
      <family val="2"/>
    </font>
    <font>
      <b/>
      <i/>
      <sz val="16"/>
      <color rgb="FF0070C0"/>
      <name val="Arial"/>
      <family val="2"/>
    </font>
    <font>
      <b/>
      <sz val="10"/>
      <color rgb="FF0070C0"/>
      <name val="Arial"/>
      <family val="2"/>
    </font>
    <font>
      <sz val="8"/>
      <color rgb="FF0070C0"/>
      <name val="Arial"/>
      <family val="2"/>
    </font>
    <font>
      <b/>
      <sz val="11"/>
      <color rgb="FF0070C0"/>
      <name val="Arial"/>
      <family val="2"/>
    </font>
    <font>
      <b/>
      <i/>
      <sz val="11"/>
      <color rgb="FF0070C0"/>
      <name val="Arial"/>
      <family val="2"/>
    </font>
    <font>
      <sz val="9"/>
      <color rgb="FFFF0000"/>
      <name val="Calibri"/>
      <family val="2"/>
      <scheme val="minor"/>
    </font>
    <font>
      <b/>
      <i/>
      <sz val="14"/>
      <color theme="0"/>
      <name val="Arial"/>
      <family val="2"/>
    </font>
    <font>
      <i/>
      <sz val="9"/>
      <color theme="1"/>
      <name val="Arial"/>
      <family val="2"/>
    </font>
    <font>
      <b/>
      <sz val="11"/>
      <color theme="0"/>
      <name val="Arial"/>
      <family val="2"/>
    </font>
    <font>
      <b/>
      <sz val="11"/>
      <name val="Arial"/>
      <family val="2"/>
    </font>
    <font>
      <b/>
      <vertAlign val="superscript"/>
      <sz val="9"/>
      <color theme="1"/>
      <name val="Arial"/>
      <family val="2"/>
    </font>
    <font>
      <b/>
      <sz val="9"/>
      <color rgb="FF000000"/>
      <name val="Arial"/>
      <family val="2"/>
    </font>
    <font>
      <i/>
      <u/>
      <sz val="8"/>
      <color theme="1"/>
      <name val="Arial"/>
      <family val="2"/>
    </font>
    <font>
      <i/>
      <sz val="8"/>
      <color rgb="FF000000"/>
      <name val="Arial"/>
      <family val="2"/>
    </font>
    <font>
      <b/>
      <i/>
      <sz val="8"/>
      <color indexed="9"/>
      <name val="Arial"/>
      <family val="2"/>
    </font>
    <font>
      <b/>
      <sz val="8.5"/>
      <color theme="0"/>
      <name val="Arial"/>
      <family val="2"/>
    </font>
    <font>
      <b/>
      <sz val="14"/>
      <color theme="0"/>
      <name val="Arial"/>
      <family val="2"/>
    </font>
    <font>
      <sz val="7"/>
      <name val="Arial"/>
      <family val="2"/>
    </font>
    <font>
      <sz val="7"/>
      <color theme="1"/>
      <name val="Arial"/>
      <family val="2"/>
    </font>
    <font>
      <sz val="8.5"/>
      <color theme="1"/>
      <name val="Arial"/>
      <family val="2"/>
    </font>
    <font>
      <sz val="8.5"/>
      <color rgb="FF000000"/>
      <name val="Arial"/>
      <family val="2"/>
    </font>
    <font>
      <sz val="9"/>
      <color rgb="FF000000"/>
      <name val="Arial"/>
      <family val="2"/>
    </font>
    <font>
      <b/>
      <sz val="8.5"/>
      <color theme="1"/>
      <name val="Arial"/>
      <family val="2"/>
    </font>
    <font>
      <sz val="9"/>
      <color indexed="81"/>
      <name val="Arial"/>
      <family val="2"/>
    </font>
    <font>
      <sz val="8"/>
      <color indexed="81"/>
      <name val="Tahoma"/>
      <family val="2"/>
    </font>
    <font>
      <b/>
      <sz val="9"/>
      <color indexed="8"/>
      <name val="Arial"/>
      <family val="2"/>
    </font>
    <font>
      <sz val="9"/>
      <color indexed="8"/>
      <name val="Arial"/>
      <family val="2"/>
    </font>
    <font>
      <b/>
      <sz val="9"/>
      <color rgb="FFFF0000"/>
      <name val="Calibri"/>
      <family val="2"/>
      <scheme val="minor"/>
    </font>
    <font>
      <b/>
      <i/>
      <sz val="9"/>
      <color rgb="FFFF0000"/>
      <name val="Calibri"/>
      <family val="2"/>
      <scheme val="minor"/>
    </font>
    <font>
      <b/>
      <sz val="11"/>
      <color rgb="FF0070C0"/>
      <name val="Calibri"/>
      <family val="2"/>
      <scheme val="minor"/>
    </font>
    <font>
      <b/>
      <sz val="11"/>
      <color theme="9" tint="0.79998168889431442"/>
      <name val="Calibri"/>
      <family val="2"/>
      <scheme val="minor"/>
    </font>
    <font>
      <i/>
      <sz val="10"/>
      <color rgb="FF0070C0"/>
      <name val="Calibri"/>
      <family val="2"/>
      <scheme val="minor"/>
    </font>
    <font>
      <i/>
      <sz val="10"/>
      <color rgb="FFFF0000"/>
      <name val="Calibri"/>
      <family val="2"/>
      <scheme val="minor"/>
    </font>
    <font>
      <b/>
      <sz val="9"/>
      <color rgb="FFFF0000"/>
      <name val="Arial"/>
      <family val="2"/>
    </font>
    <font>
      <b/>
      <sz val="9"/>
      <name val="Arial"/>
      <family val="2"/>
    </font>
    <font>
      <b/>
      <i/>
      <sz val="11"/>
      <color rgb="FF0070C0"/>
      <name val="Calibri"/>
      <family val="2"/>
      <scheme val="minor"/>
    </font>
    <font>
      <i/>
      <sz val="9"/>
      <name val="Arial"/>
      <family val="2"/>
    </font>
    <font>
      <b/>
      <sz val="9"/>
      <color rgb="FFBFE1A3"/>
      <name val="Arial"/>
      <family val="2"/>
    </font>
    <font>
      <u/>
      <sz val="11"/>
      <color theme="10"/>
      <name val="Calibri"/>
      <family val="2"/>
      <scheme val="minor"/>
    </font>
    <font>
      <i/>
      <u/>
      <sz val="9"/>
      <color theme="10"/>
      <name val="Calibri"/>
      <family val="2"/>
      <scheme val="minor"/>
    </font>
    <font>
      <i/>
      <sz val="9"/>
      <color theme="1"/>
      <name val="Calibri"/>
      <family val="2"/>
    </font>
    <font>
      <i/>
      <sz val="9"/>
      <color rgb="FF000000"/>
      <name val="Arial"/>
      <family val="2"/>
    </font>
    <font>
      <i/>
      <sz val="9"/>
      <color rgb="FF0070C0"/>
      <name val="Calibri"/>
      <family val="2"/>
      <scheme val="minor"/>
    </font>
    <font>
      <i/>
      <sz val="11"/>
      <color rgb="FF0070C0"/>
      <name val="Calibri"/>
      <family val="2"/>
      <scheme val="minor"/>
    </font>
    <font>
      <sz val="9"/>
      <color theme="1"/>
      <name val="Arail"/>
    </font>
    <font>
      <i/>
      <sz val="9"/>
      <color rgb="FFFF0000"/>
      <name val="Arial"/>
      <family val="2"/>
    </font>
    <font>
      <sz val="12"/>
      <name val="Calibri"/>
      <family val="2"/>
      <scheme val="minor"/>
    </font>
    <font>
      <b/>
      <sz val="12"/>
      <name val="Arial"/>
      <family val="2"/>
    </font>
    <font>
      <b/>
      <i/>
      <sz val="9"/>
      <color rgb="FF0070C0"/>
      <name val="Calibri"/>
      <family val="2"/>
      <scheme val="minor"/>
    </font>
    <font>
      <b/>
      <i/>
      <sz val="8"/>
      <color rgb="FF0070C0"/>
      <name val="Calibri"/>
      <family val="2"/>
      <scheme val="minor"/>
    </font>
    <font>
      <b/>
      <i/>
      <sz val="9"/>
      <color rgb="FFFF0000"/>
      <name val="Arial"/>
      <family val="2"/>
    </font>
    <font>
      <i/>
      <sz val="9"/>
      <color rgb="FF000000"/>
      <name val="Calibri"/>
      <family val="2"/>
      <scheme val="minor"/>
    </font>
    <font>
      <sz val="9"/>
      <color rgb="FF7030A0"/>
      <name val="Arial"/>
      <family val="2"/>
    </font>
    <font>
      <i/>
      <sz val="8"/>
      <color rgb="FF7030A0"/>
      <name val="Arial"/>
      <family val="2"/>
    </font>
    <font>
      <sz val="9"/>
      <name val="Calibri"/>
      <family val="2"/>
      <scheme val="minor"/>
    </font>
    <font>
      <b/>
      <sz val="9"/>
      <name val="Calibri"/>
      <family val="2"/>
    </font>
    <font>
      <sz val="9"/>
      <name val="Calibri"/>
      <family val="2"/>
    </font>
    <font>
      <sz val="8"/>
      <color rgb="FFFF0000"/>
      <name val="Arial"/>
      <family val="2"/>
    </font>
    <font>
      <sz val="8.5"/>
      <color rgb="FFFF0000"/>
      <name val="Arial"/>
      <family val="2"/>
    </font>
    <font>
      <sz val="8"/>
      <color rgb="FFFF0000"/>
      <name val="Calibri"/>
      <family val="2"/>
      <scheme val="minor"/>
    </font>
    <font>
      <sz val="9"/>
      <color theme="5" tint="-0.249977111117893"/>
      <name val="Calibri"/>
      <family val="2"/>
      <scheme val="minor"/>
    </font>
    <font>
      <i/>
      <sz val="9"/>
      <color theme="5" tint="-0.249977111117893"/>
      <name val="Calibri"/>
      <family val="2"/>
      <scheme val="minor"/>
    </font>
    <font>
      <i/>
      <sz val="11"/>
      <name val="Calibri"/>
      <family val="2"/>
      <scheme val="minor"/>
    </font>
    <font>
      <b/>
      <i/>
      <sz val="11"/>
      <color theme="5"/>
      <name val="Calibri"/>
      <family val="2"/>
      <scheme val="minor"/>
    </font>
    <font>
      <b/>
      <i/>
      <sz val="9"/>
      <color rgb="FF0070C0"/>
      <name val="Arial"/>
      <family val="2"/>
    </font>
  </fonts>
  <fills count="21">
    <fill>
      <patternFill patternType="none"/>
    </fill>
    <fill>
      <patternFill patternType="gray125"/>
    </fill>
    <fill>
      <patternFill patternType="solid">
        <fgColor theme="0"/>
        <bgColor indexed="64"/>
      </patternFill>
    </fill>
    <fill>
      <patternFill patternType="solid">
        <fgColor rgb="FF7BC143"/>
        <bgColor rgb="FF000000"/>
      </patternFill>
    </fill>
    <fill>
      <patternFill patternType="solid">
        <fgColor rgb="FFFFFFFF"/>
        <bgColor rgb="FF000000"/>
      </patternFill>
    </fill>
    <fill>
      <patternFill patternType="solid">
        <fgColor rgb="FF444D3E"/>
        <bgColor rgb="FF000000"/>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7BC143"/>
        <bgColor indexed="64"/>
      </patternFill>
    </fill>
    <fill>
      <patternFill patternType="solid">
        <fgColor theme="9" tint="0.39997558519241921"/>
        <bgColor indexed="64"/>
      </patternFill>
    </fill>
    <fill>
      <patternFill patternType="solid">
        <fgColor theme="0"/>
        <bgColor rgb="FF000000"/>
      </patternFill>
    </fill>
    <fill>
      <patternFill patternType="solid">
        <fgColor theme="9" tint="0.79998168889431442"/>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rgb="FFBFE1A3"/>
        <bgColor indexed="64"/>
      </patternFill>
    </fill>
    <fill>
      <patternFill patternType="solid">
        <fgColor rgb="FF444D3E"/>
        <bgColor indexed="64"/>
      </patternFill>
    </fill>
    <fill>
      <patternFill patternType="solid">
        <fgColor theme="6" tint="0.79998168889431442"/>
        <bgColor indexed="64"/>
      </patternFill>
    </fill>
    <fill>
      <patternFill patternType="solid">
        <fgColor rgb="FFFFFF89"/>
        <bgColor indexed="64"/>
      </patternFill>
    </fill>
    <fill>
      <patternFill patternType="solid">
        <fgColor rgb="FFF2F2F2"/>
        <bgColor indexed="64"/>
      </patternFill>
    </fill>
    <fill>
      <patternFill patternType="solid">
        <fgColor rgb="FFFFFF00"/>
        <bgColor indexed="64"/>
      </patternFill>
    </fill>
    <fill>
      <patternFill patternType="solid">
        <fgColor rgb="FF00B0F0"/>
        <bgColor indexed="64"/>
      </patternFill>
    </fill>
  </fills>
  <borders count="2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rgb="FF7BC143"/>
      </left>
      <right/>
      <top style="thin">
        <color rgb="FF7BC143"/>
      </top>
      <bottom/>
      <diagonal/>
    </border>
    <border>
      <left/>
      <right/>
      <top style="thin">
        <color rgb="FF7BC143"/>
      </top>
      <bottom/>
      <diagonal/>
    </border>
    <border>
      <left style="thin">
        <color theme="0" tint="-0.14996795556505021"/>
      </left>
      <right style="thin">
        <color theme="0" tint="-0.14996795556505021"/>
      </right>
      <top style="thin">
        <color theme="0" tint="-0.14996795556505021"/>
      </top>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diagonal/>
    </border>
    <border>
      <left/>
      <right style="hair">
        <color indexed="64"/>
      </right>
      <top style="hair">
        <color indexed="64"/>
      </top>
      <bottom style="hair">
        <color indexed="64"/>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6795556505021"/>
      </top>
      <bottom/>
      <diagonal/>
    </border>
    <border>
      <left style="hair">
        <color indexed="64"/>
      </left>
      <right style="hair">
        <color indexed="64"/>
      </right>
      <top style="thin">
        <color theme="0" tint="-0.14996795556505021"/>
      </top>
      <bottom style="thin">
        <color theme="0" tint="-0.14996795556505021"/>
      </bottom>
      <diagonal/>
    </border>
    <border>
      <left style="thin">
        <color theme="0" tint="-0.14993743705557422"/>
      </left>
      <right style="thin">
        <color theme="0" tint="-0.14993743705557422"/>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right/>
      <top style="thin">
        <color theme="0" tint="-0.14993743705557422"/>
      </top>
      <bottom/>
      <diagonal/>
    </border>
    <border>
      <left/>
      <right style="thin">
        <color theme="0" tint="-0.14990691854609822"/>
      </right>
      <top style="thin">
        <color theme="0" tint="-0.14993743705557422"/>
      </top>
      <bottom/>
      <diagonal/>
    </border>
    <border>
      <left/>
      <right style="thin">
        <color theme="0" tint="-0.14990691854609822"/>
      </right>
      <top/>
      <bottom style="thin">
        <color theme="0" tint="-0.14990691854609822"/>
      </bottom>
      <diagonal/>
    </border>
    <border>
      <left style="thin">
        <color theme="0" tint="-0.14996795556505021"/>
      </left>
      <right/>
      <top style="thin">
        <color indexed="64"/>
      </top>
      <bottom style="medium">
        <color indexed="64"/>
      </bottom>
      <diagonal/>
    </border>
    <border>
      <left/>
      <right style="thin">
        <color theme="0" tint="-0.14996795556505021"/>
      </right>
      <top style="thin">
        <color indexed="64"/>
      </top>
      <bottom style="medium">
        <color indexed="64"/>
      </bottom>
      <diagonal/>
    </border>
    <border>
      <left/>
      <right style="thin">
        <color theme="0" tint="-0.1498764000366222"/>
      </right>
      <top style="thin">
        <color theme="0" tint="-0.14990691854609822"/>
      </top>
      <bottom/>
      <diagonal/>
    </border>
    <border>
      <left/>
      <right style="thin">
        <color theme="0" tint="-0.1498764000366222"/>
      </right>
      <top style="thin">
        <color indexed="64"/>
      </top>
      <bottom style="medium">
        <color indexed="64"/>
      </bottom>
      <diagonal/>
    </border>
    <border>
      <left style="thin">
        <color theme="0" tint="-0.14996795556505021"/>
      </left>
      <right/>
      <top/>
      <bottom/>
      <diagonal/>
    </border>
    <border>
      <left style="thin">
        <color rgb="FF7BC143"/>
      </left>
      <right/>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hair">
        <color theme="0" tint="-0.14999847407452621"/>
      </left>
      <right/>
      <top/>
      <bottom/>
      <diagonal/>
    </border>
    <border>
      <left style="thin">
        <color theme="0" tint="-0.14996795556505021"/>
      </left>
      <right/>
      <top/>
      <bottom style="thin">
        <color theme="0" tint="-0.14996795556505021"/>
      </bottom>
      <diagonal/>
    </border>
    <border>
      <left/>
      <right style="thin">
        <color theme="0" tint="-0.14996795556505021"/>
      </right>
      <top/>
      <bottom/>
      <diagonal/>
    </border>
    <border>
      <left/>
      <right style="thin">
        <color theme="0" tint="-0.1498764000366222"/>
      </right>
      <top/>
      <bottom/>
      <diagonal/>
    </border>
    <border>
      <left/>
      <right/>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hair">
        <color theme="1"/>
      </left>
      <right style="hair">
        <color theme="1"/>
      </right>
      <top style="hair">
        <color theme="1"/>
      </top>
      <bottom style="hair">
        <color theme="1"/>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style="hair">
        <color auto="1"/>
      </right>
      <top style="hair">
        <color auto="1"/>
      </top>
      <bottom style="hair">
        <color auto="1"/>
      </bottom>
      <diagonal/>
    </border>
    <border>
      <left/>
      <right style="hair">
        <color indexed="64"/>
      </right>
      <top/>
      <bottom/>
      <diagonal/>
    </border>
    <border>
      <left style="thin">
        <color theme="0" tint="-0.14993743705557422"/>
      </left>
      <right/>
      <top/>
      <bottom/>
      <diagonal/>
    </border>
    <border>
      <left style="hair">
        <color auto="1"/>
      </left>
      <right style="thin">
        <color theme="0" tint="-0.14996795556505021"/>
      </right>
      <top style="hair">
        <color auto="1"/>
      </top>
      <bottom style="hair">
        <color auto="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right/>
      <top/>
      <bottom style="thin">
        <color theme="0" tint="-0.14993743705557422"/>
      </bottom>
      <diagonal/>
    </border>
    <border>
      <left/>
      <right style="thin">
        <color theme="0" tint="-0.14996795556505021"/>
      </right>
      <top style="thin">
        <color theme="0" tint="-0.14990691854609822"/>
      </top>
      <bottom style="thin">
        <color theme="0" tint="-0.14993743705557422"/>
      </bottom>
      <diagonal/>
    </border>
    <border>
      <left style="thin">
        <color rgb="FF7BC143"/>
      </left>
      <right/>
      <top style="thin">
        <color theme="0" tint="-0.14990691854609822"/>
      </top>
      <bottom/>
      <diagonal/>
    </border>
    <border>
      <left/>
      <right/>
      <top style="thin">
        <color theme="0" tint="-0.14990691854609822"/>
      </top>
      <bottom/>
      <diagonal/>
    </border>
    <border>
      <left/>
      <right style="thin">
        <color theme="0" tint="-0.14990691854609822"/>
      </right>
      <top/>
      <bottom/>
      <diagonal/>
    </border>
    <border>
      <left/>
      <right style="thin">
        <color theme="0" tint="-0.14990691854609822"/>
      </right>
      <top/>
      <bottom style="medium">
        <color indexed="64"/>
      </bottom>
      <diagonal/>
    </border>
    <border>
      <left/>
      <right style="thin">
        <color theme="0" tint="-0.14990691854609822"/>
      </right>
      <top style="medium">
        <color indexed="64"/>
      </top>
      <bottom/>
      <diagonal/>
    </border>
    <border>
      <left/>
      <right/>
      <top/>
      <bottom style="thin">
        <color theme="0" tint="-0.14990691854609822"/>
      </bottom>
      <diagonal/>
    </border>
    <border>
      <left style="thin">
        <color theme="0" tint="-0.14990691854609822"/>
      </left>
      <right/>
      <top/>
      <bottom/>
      <diagonal/>
    </border>
    <border>
      <left style="thin">
        <color theme="0" tint="-0.14990691854609822"/>
      </left>
      <right/>
      <top/>
      <bottom style="medium">
        <color indexed="64"/>
      </bottom>
      <diagonal/>
    </border>
    <border>
      <left style="thin">
        <color theme="0" tint="-0.14990691854609822"/>
      </left>
      <right/>
      <top style="medium">
        <color indexed="64"/>
      </top>
      <bottom/>
      <diagonal/>
    </border>
    <border>
      <left style="thin">
        <color theme="0" tint="-0.1498764000366222"/>
      </left>
      <right/>
      <top style="thin">
        <color theme="0" tint="-0.14990691854609822"/>
      </top>
      <bottom/>
      <diagonal/>
    </border>
    <border>
      <left style="thin">
        <color theme="0" tint="-0.1498764000366222"/>
      </left>
      <right/>
      <top/>
      <bottom/>
      <diagonal/>
    </border>
    <border>
      <left style="thin">
        <color theme="0" tint="-0.1498764000366222"/>
      </left>
      <right/>
      <top/>
      <bottom style="medium">
        <color indexed="64"/>
      </bottom>
      <diagonal/>
    </border>
    <border>
      <left style="thin">
        <color theme="0" tint="-0.1498764000366222"/>
      </left>
      <right/>
      <top style="medium">
        <color indexed="64"/>
      </top>
      <bottom/>
      <diagonal/>
    </border>
    <border>
      <left/>
      <right style="thin">
        <color theme="0" tint="-0.14990691854609822"/>
      </right>
      <top/>
      <bottom style="thin">
        <color indexed="64"/>
      </bottom>
      <diagonal/>
    </border>
    <border>
      <left/>
      <right style="thin">
        <color theme="0" tint="-0.14990691854609822"/>
      </right>
      <top style="thin">
        <color indexed="64"/>
      </top>
      <bottom/>
      <diagonal/>
    </border>
    <border>
      <left style="thin">
        <color theme="0" tint="-0.14990691854609822"/>
      </left>
      <right/>
      <top style="thin">
        <color theme="0" tint="-0.14993743705557422"/>
      </top>
      <bottom/>
      <diagonal/>
    </border>
    <border>
      <left style="thin">
        <color theme="0" tint="-0.14990691854609822"/>
      </left>
      <right/>
      <top style="thin">
        <color theme="0" tint="-0.14996795556505021"/>
      </top>
      <bottom/>
      <diagonal/>
    </border>
    <border>
      <left style="thin">
        <color theme="0" tint="-0.14990691854609822"/>
      </left>
      <right/>
      <top/>
      <bottom style="thin">
        <color indexed="64"/>
      </bottom>
      <diagonal/>
    </border>
    <border>
      <left style="thin">
        <color theme="0" tint="-0.14990691854609822"/>
      </left>
      <right/>
      <top style="thin">
        <color indexed="64"/>
      </top>
      <bottom/>
      <diagonal/>
    </border>
    <border>
      <left style="thin">
        <color theme="0" tint="-0.14990691854609822"/>
      </left>
      <right/>
      <top/>
      <bottom style="thin">
        <color theme="0" tint="-0.14990691854609822"/>
      </bottom>
      <diagonal/>
    </border>
    <border>
      <left/>
      <right style="thin">
        <color theme="0" tint="-0.1498764000366222"/>
      </right>
      <top/>
      <bottom style="medium">
        <color indexed="64"/>
      </bottom>
      <diagonal/>
    </border>
    <border>
      <left/>
      <right style="thin">
        <color theme="0" tint="-0.1498764000366222"/>
      </right>
      <top style="medium">
        <color indexed="64"/>
      </top>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3743705557422"/>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theme="1"/>
      </top>
      <bottom style="thin">
        <color theme="1"/>
      </bottom>
      <diagonal/>
    </border>
    <border>
      <left style="thin">
        <color theme="0" tint="-0.14996795556505021"/>
      </left>
      <right style="thin">
        <color theme="0" tint="-0.14996795556505021"/>
      </right>
      <top style="medium">
        <color indexed="64"/>
      </top>
      <bottom/>
      <diagonal/>
    </border>
    <border>
      <left style="thin">
        <color theme="0" tint="-0.14996795556505021"/>
      </left>
      <right/>
      <top style="medium">
        <color indexed="64"/>
      </top>
      <bottom/>
      <diagonal/>
    </border>
    <border>
      <left/>
      <right style="thin">
        <color theme="0" tint="-0.14996795556505021"/>
      </right>
      <top style="medium">
        <color indexed="64"/>
      </top>
      <bottom/>
      <diagonal/>
    </border>
    <border>
      <left/>
      <right/>
      <top/>
      <bottom style="medium">
        <color theme="1"/>
      </bottom>
      <diagonal/>
    </border>
    <border>
      <left style="thin">
        <color theme="0" tint="-0.14996795556505021"/>
      </left>
      <right/>
      <top style="thin">
        <color theme="1"/>
      </top>
      <bottom/>
      <diagonal/>
    </border>
    <border>
      <left/>
      <right/>
      <top style="thin">
        <color theme="1"/>
      </top>
      <bottom/>
      <diagonal/>
    </border>
    <border>
      <left style="hair">
        <color indexed="64"/>
      </left>
      <right style="hair">
        <color indexed="64"/>
      </right>
      <top style="thin">
        <color theme="1"/>
      </top>
      <bottom/>
      <diagonal/>
    </border>
    <border>
      <left/>
      <right style="thin">
        <color theme="0" tint="-0.14996795556505021"/>
      </right>
      <top style="thin">
        <color theme="1"/>
      </top>
      <bottom/>
      <diagonal/>
    </border>
    <border>
      <left/>
      <right/>
      <top style="thin">
        <color theme="1"/>
      </top>
      <bottom style="thin">
        <color theme="0" tint="-0.14996795556505021"/>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7BC143"/>
      </right>
      <top style="thin">
        <color rgb="FF7BC143"/>
      </top>
      <bottom/>
      <diagonal/>
    </border>
    <border>
      <left/>
      <right/>
      <top/>
      <bottom style="thin">
        <color rgb="FF7BC143"/>
      </bottom>
      <diagonal/>
    </border>
    <border>
      <left/>
      <right style="thin">
        <color rgb="FF7BC143"/>
      </right>
      <top/>
      <bottom/>
      <diagonal/>
    </border>
    <border>
      <left style="thin">
        <color rgb="FF7BC143"/>
      </left>
      <right/>
      <top/>
      <bottom style="thin">
        <color rgb="FF7BC143"/>
      </bottom>
      <diagonal/>
    </border>
    <border>
      <left/>
      <right/>
      <top style="thin">
        <color rgb="FF7BC143"/>
      </top>
      <bottom style="thin">
        <color rgb="FF7BC143"/>
      </bottom>
      <diagonal/>
    </border>
    <border>
      <left/>
      <right style="thin">
        <color rgb="FF7BC143"/>
      </right>
      <top/>
      <bottom style="thin">
        <color rgb="FF7BC143"/>
      </bottom>
      <diagonal/>
    </border>
    <border>
      <left/>
      <right/>
      <top/>
      <bottom style="hair">
        <color theme="0" tint="-0.14999847407452621"/>
      </bottom>
      <diagonal/>
    </border>
    <border>
      <left/>
      <right style="hair">
        <color theme="0" tint="-0.14999847407452621"/>
      </right>
      <top/>
      <bottom/>
      <diagonal/>
    </border>
    <border>
      <left style="hair">
        <color theme="0" tint="-0.14999847407452621"/>
      </left>
      <right/>
      <top/>
      <bottom style="hair">
        <color theme="0" tint="-0.14999847407452621"/>
      </bottom>
      <diagonal/>
    </border>
    <border>
      <left/>
      <right style="hair">
        <color theme="0" tint="-0.14999847407452621"/>
      </right>
      <top/>
      <bottom style="hair">
        <color theme="0" tint="-0.14999847407452621"/>
      </bottom>
      <diagonal/>
    </border>
    <border>
      <left/>
      <right/>
      <top style="hair">
        <color theme="0" tint="-0.14999847407452621"/>
      </top>
      <bottom style="thin">
        <color rgb="FF7BC143"/>
      </bottom>
      <diagonal/>
    </border>
    <border>
      <left/>
      <right/>
      <top style="hair">
        <color theme="0" tint="-0.14999847407452621"/>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style="hair">
        <color theme="0" tint="-0.14999847407452621"/>
      </right>
      <top/>
      <bottom style="hair">
        <color theme="0" tint="-0.14999847407452621"/>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top style="hair">
        <color theme="0" tint="-0.14999847407452621"/>
      </top>
      <bottom/>
      <diagonal/>
    </border>
    <border>
      <left style="hair">
        <color theme="0" tint="-0.14999847407452621"/>
      </left>
      <right/>
      <top style="hair">
        <color theme="0" tint="-0.14999847407452621"/>
      </top>
      <bottom/>
      <diagonal/>
    </border>
    <border>
      <left style="hair">
        <color theme="0" tint="-0.1498458815271462"/>
      </left>
      <right style="hair">
        <color theme="0" tint="-0.1498458815271462"/>
      </right>
      <top style="hair">
        <color theme="0" tint="-0.1498458815271462"/>
      </top>
      <bottom style="hair">
        <color theme="0" tint="-0.1498458815271462"/>
      </bottom>
      <diagonal/>
    </border>
    <border>
      <left style="hair">
        <color theme="0" tint="-0.1498458815271462"/>
      </left>
      <right/>
      <top style="hair">
        <color theme="0" tint="-0.1498458815271462"/>
      </top>
      <bottom style="hair">
        <color theme="0" tint="-0.1498458815271462"/>
      </bottom>
      <diagonal/>
    </border>
    <border>
      <left/>
      <right/>
      <top style="hair">
        <color theme="0" tint="-0.1498458815271462"/>
      </top>
      <bottom style="hair">
        <color theme="0" tint="-0.1498458815271462"/>
      </bottom>
      <diagonal/>
    </border>
    <border>
      <left/>
      <right style="hair">
        <color theme="0" tint="-0.1498458815271462"/>
      </right>
      <top style="hair">
        <color theme="0" tint="-0.1498458815271462"/>
      </top>
      <bottom style="hair">
        <color theme="0" tint="-0.1498458815271462"/>
      </bottom>
      <diagonal/>
    </border>
    <border>
      <left/>
      <right style="hair">
        <color theme="0" tint="-0.14999847407452621"/>
      </right>
      <top style="hair">
        <color theme="0" tint="-0.14999847407452621"/>
      </top>
      <bottom/>
      <diagonal/>
    </border>
    <border>
      <left style="hair">
        <color theme="0" tint="-0.14996795556505021"/>
      </left>
      <right style="hair">
        <color theme="0" tint="-0.14999847407452621"/>
      </right>
      <top style="hair">
        <color theme="0" tint="-0.14999847407452621"/>
      </top>
      <bottom style="hair">
        <color theme="0" tint="-0.14999847407452621"/>
      </bottom>
      <diagonal/>
    </border>
    <border>
      <left style="hair">
        <color theme="0" tint="-0.14996795556505021"/>
      </left>
      <right style="hair">
        <color theme="0" tint="-0.14996795556505021"/>
      </right>
      <top style="hair">
        <color theme="0" tint="-0.14999847407452621"/>
      </top>
      <bottom style="hair">
        <color theme="0" tint="-0.14999847407452621"/>
      </bottom>
      <diagonal/>
    </border>
    <border>
      <left style="hair">
        <color theme="0" tint="-0.14999847407452621"/>
      </left>
      <right/>
      <top style="hair">
        <color theme="0" tint="-0.14999847407452621"/>
      </top>
      <bottom style="hair">
        <color theme="0" tint="-0.14996795556505021"/>
      </bottom>
      <diagonal/>
    </border>
    <border>
      <left/>
      <right/>
      <top style="hair">
        <color theme="0" tint="-0.149998474074526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9847407452621"/>
      </right>
      <top style="hair">
        <color theme="0" tint="-0.14996795556505021"/>
      </top>
      <bottom style="hair">
        <color theme="0" tint="-0.14996795556505021"/>
      </bottom>
      <diagonal/>
    </border>
    <border>
      <left/>
      <right style="hair">
        <color theme="0" tint="-0.14999847407452621"/>
      </right>
      <top style="hair">
        <color theme="0" tint="-0.14999847407452621"/>
      </top>
      <bottom style="hair">
        <color theme="0" tint="-0.14996795556505021"/>
      </bottom>
      <diagonal/>
    </border>
    <border>
      <left style="hair">
        <color theme="0" tint="-0.149998474074526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hair">
        <color theme="0" tint="-0.14999847407452621"/>
      </right>
      <top style="hair">
        <color theme="0" tint="-0.14996795556505021"/>
      </top>
      <bottom style="hair">
        <color theme="0" tint="-0.14996795556505021"/>
      </bottom>
      <diagonal/>
    </border>
    <border>
      <left style="hair">
        <color theme="0" tint="-0.14999847407452621"/>
      </left>
      <right style="hair">
        <color theme="0" tint="-0.14999847407452621"/>
      </right>
      <top style="hair">
        <color theme="0" tint="-0.14999847407452621"/>
      </top>
      <bottom/>
      <diagonal/>
    </border>
    <border>
      <left style="hair">
        <color theme="0" tint="-0.14999847407452621"/>
      </left>
      <right style="hair">
        <color theme="0" tint="-0.14999847407452621"/>
      </right>
      <top/>
      <bottom/>
      <diagonal/>
    </border>
    <border>
      <left style="thin">
        <color theme="0" tint="-0.14996795556505021"/>
      </left>
      <right/>
      <top style="hair">
        <color theme="0" tint="-0.14999847407452621"/>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style="hair">
        <color theme="0" tint="-0.1498458815271462"/>
      </top>
      <bottom/>
      <diagonal/>
    </border>
    <border>
      <left style="hair">
        <color theme="0" tint="-0.14999847407452621"/>
      </left>
      <right/>
      <top style="hair">
        <color theme="0" tint="-0.14996795556505021"/>
      </top>
      <bottom style="hair">
        <color theme="0" tint="-0.14999847407452621"/>
      </bottom>
      <diagonal/>
    </border>
    <border>
      <left/>
      <right style="hair">
        <color theme="0" tint="-0.14999847407452621"/>
      </right>
      <top style="hair">
        <color theme="0" tint="-0.14996795556505021"/>
      </top>
      <bottom style="hair">
        <color theme="0" tint="-0.14999847407452621"/>
      </bottom>
      <diagonal/>
    </border>
    <border>
      <left style="hair">
        <color theme="0" tint="-0.14996795556505021"/>
      </left>
      <right style="hair">
        <color theme="0" tint="-0.14999847407452621"/>
      </right>
      <top style="hair">
        <color theme="0" tint="-0.14999847407452621"/>
      </top>
      <bottom/>
      <diagonal/>
    </border>
    <border>
      <left style="hair">
        <color theme="0" tint="-0.14996795556505021"/>
      </left>
      <right/>
      <top/>
      <bottom style="hair">
        <color theme="0" tint="-0.14999847407452621"/>
      </bottom>
      <diagonal/>
    </border>
    <border>
      <left/>
      <right style="thin">
        <color theme="0" tint="-0.14996795556505021"/>
      </right>
      <top style="hair">
        <color theme="0" tint="-0.14996795556505021"/>
      </top>
      <bottom style="hair">
        <color theme="0" tint="-0.14999847407452621"/>
      </bottom>
      <diagonal/>
    </border>
    <border>
      <left/>
      <right style="hair">
        <color theme="0" tint="-0.14996795556505021"/>
      </right>
      <top/>
      <bottom/>
      <diagonal/>
    </border>
    <border>
      <left style="hair">
        <color theme="0" tint="-0.14999847407452621"/>
      </left>
      <right/>
      <top style="hair">
        <color theme="0"/>
      </top>
      <bottom/>
      <diagonal/>
    </border>
    <border>
      <left/>
      <right/>
      <top style="hair">
        <color theme="0"/>
      </top>
      <bottom/>
      <diagonal/>
    </border>
    <border>
      <left/>
      <right style="hair">
        <color theme="0" tint="-0.14999847407452621"/>
      </right>
      <top style="hair">
        <color theme="0"/>
      </top>
      <bottom/>
      <diagonal/>
    </border>
    <border>
      <left/>
      <right style="thin">
        <color rgb="FF69BE28"/>
      </right>
      <top style="thin">
        <color rgb="FF7BC143"/>
      </top>
      <bottom/>
      <diagonal/>
    </border>
    <border>
      <left/>
      <right style="thin">
        <color rgb="FF69BE28"/>
      </right>
      <top/>
      <bottom/>
      <diagonal/>
    </border>
    <border>
      <left/>
      <right/>
      <top style="thin">
        <color rgb="FF7BC143"/>
      </top>
      <bottom style="thin">
        <color rgb="FF69BE28"/>
      </bottom>
      <diagonal/>
    </border>
    <border>
      <left/>
      <right/>
      <top/>
      <bottom style="thin">
        <color rgb="FF69BE28"/>
      </bottom>
      <diagonal/>
    </border>
    <border>
      <left/>
      <right style="thin">
        <color rgb="FF69BE28"/>
      </right>
      <top/>
      <bottom style="thin">
        <color rgb="FF69BE28"/>
      </bottom>
      <diagonal/>
    </border>
    <border>
      <left/>
      <right style="thin">
        <color theme="0" tint="-0.14993743705557422"/>
      </right>
      <top style="thin">
        <color indexed="64"/>
      </top>
      <bottom style="medium">
        <color indexed="64"/>
      </bottom>
      <diagonal/>
    </border>
    <border>
      <left/>
      <right/>
      <top style="thin">
        <color indexed="64"/>
      </top>
      <bottom style="thin">
        <color indexed="64"/>
      </bottom>
      <diagonal/>
    </border>
    <border>
      <left style="thin">
        <color theme="0" tint="-0.14993743705557422"/>
      </left>
      <right/>
      <top style="thin">
        <color indexed="64"/>
      </top>
      <bottom style="medium">
        <color indexed="64"/>
      </bottom>
      <diagonal/>
    </border>
    <border>
      <left style="thin">
        <color theme="0" tint="-0.14996795556505021"/>
      </left>
      <right style="medium">
        <color indexed="64"/>
      </right>
      <top style="medium">
        <color indexed="64"/>
      </top>
      <bottom/>
      <diagonal/>
    </border>
    <border>
      <left style="medium">
        <color indexed="64"/>
      </left>
      <right/>
      <top style="thin">
        <color theme="1"/>
      </top>
      <bottom/>
      <diagonal/>
    </border>
    <border>
      <left style="thin">
        <color theme="0" tint="-0.14996795556505021"/>
      </left>
      <right style="medium">
        <color indexed="64"/>
      </right>
      <top style="thin">
        <color theme="1"/>
      </top>
      <bottom/>
      <diagonal/>
    </border>
    <border>
      <left style="medium">
        <color indexed="64"/>
      </left>
      <right/>
      <top style="thin">
        <color theme="1"/>
      </top>
      <bottom style="thin">
        <color theme="0" tint="-0.14996795556505021"/>
      </bottom>
      <diagonal/>
    </border>
    <border>
      <left/>
      <right style="medium">
        <color indexed="64"/>
      </right>
      <top style="thin">
        <color theme="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bottom style="thin">
        <color theme="0" tint="-0.14996795556505021"/>
      </bottom>
      <diagonal/>
    </border>
    <border>
      <left/>
      <right style="medium">
        <color indexed="64"/>
      </right>
      <top/>
      <bottom style="thin">
        <color theme="0" tint="-0.14996795556505021"/>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theme="1"/>
      </bottom>
      <diagonal/>
    </border>
    <border>
      <left/>
      <right style="medium">
        <color indexed="64"/>
      </right>
      <top/>
      <bottom style="medium">
        <color theme="1"/>
      </bottom>
      <diagonal/>
    </border>
    <border>
      <left/>
      <right style="hair">
        <color theme="0" tint="-0.14996795556505021"/>
      </right>
      <top style="hair">
        <color theme="0" tint="-0.14999847407452621"/>
      </top>
      <bottom style="hair">
        <color theme="0" tint="-0.14999847407452621"/>
      </bottom>
      <diagonal/>
    </border>
    <border>
      <left/>
      <right style="hair">
        <color theme="0" tint="-0.14996795556505021"/>
      </right>
      <top/>
      <bottom style="hair">
        <color theme="0" tint="-0.14999847407452621"/>
      </bottom>
      <diagonal/>
    </border>
    <border>
      <left style="hair">
        <color theme="0" tint="-0.14996795556505021"/>
      </left>
      <right style="hair">
        <color theme="0" tint="-0.14999847407452621"/>
      </right>
      <top/>
      <bottom style="hair">
        <color theme="0" tint="-0.14999847407452621"/>
      </bottom>
      <diagonal/>
    </border>
    <border>
      <left style="thin">
        <color rgb="FF7BC143"/>
      </left>
      <right/>
      <top style="thin">
        <color rgb="FF7BC143"/>
      </top>
      <bottom style="thin">
        <color rgb="FF7BC143"/>
      </bottom>
      <diagonal/>
    </border>
    <border>
      <left/>
      <right style="thin">
        <color rgb="FF7BC143"/>
      </right>
      <top style="thin">
        <color rgb="FF7BC143"/>
      </top>
      <bottom style="thin">
        <color rgb="FF7BC143"/>
      </bottom>
      <diagonal/>
    </border>
    <border>
      <left style="hair">
        <color theme="0" tint="-0.14999847407452621"/>
      </left>
      <right/>
      <top style="thin">
        <color rgb="FF7BC143"/>
      </top>
      <bottom/>
      <diagonal/>
    </border>
    <border>
      <left/>
      <right style="hair">
        <color theme="0" tint="-0.14999847407452621"/>
      </right>
      <top style="thin">
        <color rgb="FF7BC143"/>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theme="0" tint="-0.14996795556505021"/>
      </left>
      <right/>
      <top style="hair">
        <color theme="0" tint="-0.14999847407452621"/>
      </top>
      <bottom style="hair">
        <color theme="0" tint="-0.14993743705557422"/>
      </bottom>
      <diagonal/>
    </border>
    <border>
      <left/>
      <right/>
      <top style="hair">
        <color theme="0" tint="-0.14999847407452621"/>
      </top>
      <bottom style="hair">
        <color theme="0" tint="-0.14993743705557422"/>
      </bottom>
      <diagonal/>
    </border>
    <border>
      <left/>
      <right style="hair">
        <color theme="0" tint="-0.14999847407452621"/>
      </right>
      <top style="hair">
        <color theme="0" tint="-0.14999847407452621"/>
      </top>
      <bottom style="hair">
        <color theme="0" tint="-0.14993743705557422"/>
      </bottom>
      <diagonal/>
    </border>
    <border>
      <left style="thin">
        <color theme="0" tint="-0.14993743705557422"/>
      </left>
      <right style="thin">
        <color theme="0" tint="-0.14993743705557422"/>
      </right>
      <top/>
      <bottom/>
      <diagonal/>
    </border>
    <border>
      <left/>
      <right style="thin">
        <color theme="0" tint="-0.14990691854609822"/>
      </right>
      <top style="thin">
        <color indexed="64"/>
      </top>
      <bottom style="medium">
        <color indexed="64"/>
      </bottom>
      <diagonal/>
    </border>
    <border>
      <left/>
      <right style="thin">
        <color theme="0" tint="-0.14996795556505021"/>
      </right>
      <top style="thin">
        <color theme="0" tint="-0.14993743705557422"/>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theme="0" tint="-0.14993743705557422"/>
      </left>
      <right/>
      <top style="thin">
        <color auto="1"/>
      </top>
      <bottom style="thin">
        <color indexed="64"/>
      </bottom>
      <diagonal/>
    </border>
    <border>
      <left/>
      <right style="hair">
        <color theme="0" tint="-0.14996795556505021"/>
      </right>
      <top style="thin">
        <color indexed="64"/>
      </top>
      <bottom style="thin">
        <color indexed="64"/>
      </bottom>
      <diagonal/>
    </border>
    <border>
      <left/>
      <right style="hair">
        <color theme="0" tint="-0.14996795556505021"/>
      </right>
      <top style="thin">
        <color indexed="64"/>
      </top>
      <bottom style="medium">
        <color indexed="64"/>
      </bottom>
      <diagonal/>
    </border>
    <border>
      <left style="hair">
        <color theme="0" tint="-0.14996795556505021"/>
      </left>
      <right/>
      <top style="thin">
        <color indexed="64"/>
      </top>
      <bottom style="medium">
        <color indexed="64"/>
      </bottom>
      <diagonal/>
    </border>
    <border>
      <left/>
      <right style="hair">
        <color rgb="FFD8D8D8"/>
      </right>
      <top/>
      <bottom/>
      <diagonal/>
    </border>
    <border>
      <left style="hair">
        <color rgb="FFD8D8D8"/>
      </left>
      <right style="hair">
        <color rgb="FFD8D8D8"/>
      </right>
      <top style="hair">
        <color rgb="FFD8D8D8"/>
      </top>
      <bottom/>
      <diagonal/>
    </border>
    <border>
      <left/>
      <right style="hair">
        <color theme="0" tint="-0.14996795556505021"/>
      </right>
      <top style="hair">
        <color theme="0" tint="-0.14996795556505021"/>
      </top>
      <bottom style="hair">
        <color theme="0" tint="-0.14996795556505021"/>
      </bottom>
      <diagonal/>
    </border>
    <border>
      <left style="hair">
        <color theme="0" tint="-0.14999847407452621"/>
      </left>
      <right style="hair">
        <color theme="0" tint="-0.14999847407452621"/>
      </right>
      <top style="hair">
        <color theme="0" tint="-0.14996795556505021"/>
      </top>
      <bottom style="hair">
        <color theme="0" tint="-0.14996795556505021"/>
      </bottom>
      <diagonal/>
    </border>
    <border>
      <left style="hair">
        <color theme="0" tint="-0.14999847407452621"/>
      </left>
      <right style="hair">
        <color theme="0" tint="-0.14999847407452621"/>
      </right>
      <top style="hair">
        <color theme="0" tint="-0.14996795556505021"/>
      </top>
      <bottom style="hair">
        <color theme="0" tint="-0.14999847407452621"/>
      </bottom>
      <diagonal/>
    </border>
    <border>
      <left/>
      <right style="hair">
        <color theme="0" tint="-0.14996795556505021"/>
      </right>
      <top style="hair">
        <color theme="0" tint="-0.14996795556505021"/>
      </top>
      <bottom style="hair">
        <color theme="0" tint="-0.14999847407452621"/>
      </bottom>
      <diagonal/>
    </border>
    <border>
      <left style="hair">
        <color theme="0" tint="-0.14999847407452621"/>
      </left>
      <right style="hair">
        <color theme="0" tint="-0.14999847407452621"/>
      </right>
      <top style="hair">
        <color theme="0" tint="-0.14996795556505021"/>
      </top>
      <bottom/>
      <diagonal/>
    </border>
    <border>
      <left/>
      <right style="hair">
        <color theme="0" tint="-0.14999847407452621"/>
      </right>
      <top style="hair">
        <color theme="0" tint="-0.14996795556505021"/>
      </top>
      <bottom/>
      <diagonal/>
    </border>
    <border>
      <left/>
      <right style="hair">
        <color theme="0" tint="-0.14996795556505021"/>
      </right>
      <top style="hair">
        <color theme="0" tint="-0.14996795556505021"/>
      </top>
      <bottom/>
      <diagonal/>
    </border>
    <border>
      <left style="thin">
        <color theme="0" tint="-0.14990691854609822"/>
      </left>
      <right style="thin">
        <color theme="0" tint="-0.14990691854609822"/>
      </right>
      <top style="thin">
        <color theme="0" tint="-0.14993743705557422"/>
      </top>
      <bottom/>
      <diagonal/>
    </border>
    <border>
      <left style="thin">
        <color theme="0" tint="-0.14996795556505021"/>
      </left>
      <right style="hair">
        <color indexed="64"/>
      </right>
      <top/>
      <bottom style="thin">
        <color theme="0" tint="-0.14993743705557422"/>
      </bottom>
      <diagonal/>
    </border>
    <border>
      <left style="hair">
        <color theme="0" tint="-0.14996795556505021"/>
      </left>
      <right/>
      <top style="hair">
        <color theme="0" tint="-0.14999847407452621"/>
      </top>
      <bottom style="hair">
        <color theme="0" tint="-0.14996795556505021"/>
      </bottom>
      <diagonal/>
    </border>
    <border>
      <left/>
      <right style="hair">
        <color theme="0" tint="-0.14996795556505021"/>
      </right>
      <top style="hair">
        <color theme="0" tint="-0.14999847407452621"/>
      </top>
      <bottom style="hair">
        <color theme="0" tint="-0.14996795556505021"/>
      </bottom>
      <diagonal/>
    </border>
    <border>
      <left style="hair">
        <color theme="0" tint="-0.14996795556505021"/>
      </left>
      <right/>
      <top/>
      <bottom/>
      <diagonal/>
    </border>
    <border>
      <left style="hair">
        <color theme="0" tint="-0.1498458815271462"/>
      </left>
      <right/>
      <top/>
      <bottom/>
      <diagonal/>
    </border>
    <border>
      <left style="hair">
        <color theme="0" tint="-0.14999847407452621"/>
      </left>
      <right style="hair">
        <color rgb="FFD8D8D8"/>
      </right>
      <top/>
      <bottom/>
      <diagonal/>
    </border>
  </borders>
  <cellStyleXfs count="6">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alignment vertical="top"/>
      <protection locked="0"/>
    </xf>
    <xf numFmtId="0" fontId="108" fillId="0" borderId="0" applyNumberFormat="0" applyFill="0" applyBorder="0" applyAlignment="0" applyProtection="0"/>
  </cellStyleXfs>
  <cellXfs count="1437">
    <xf numFmtId="0" fontId="0" fillId="0" borderId="0" xfId="0"/>
    <xf numFmtId="164" fontId="0" fillId="0" borderId="0" xfId="0" applyNumberFormat="1"/>
    <xf numFmtId="10" fontId="8" fillId="0" borderId="1" xfId="0" applyNumberFormat="1" applyFont="1" applyBorder="1" applyAlignment="1">
      <alignment horizontal="left" vertical="center" wrapText="1" indent="1"/>
    </xf>
    <xf numFmtId="9" fontId="8" fillId="0" borderId="1" xfId="0" applyNumberFormat="1" applyFont="1" applyBorder="1" applyAlignment="1">
      <alignment horizontal="left" vertical="center" wrapText="1" indent="1"/>
    </xf>
    <xf numFmtId="164" fontId="8" fillId="0" borderId="3" xfId="1" applyNumberFormat="1" applyFont="1" applyBorder="1" applyAlignment="1">
      <alignment horizontal="left" vertical="center" wrapText="1" indent="1"/>
    </xf>
    <xf numFmtId="164" fontId="8" fillId="0" borderId="4" xfId="1" applyNumberFormat="1" applyFont="1" applyBorder="1" applyAlignment="1">
      <alignment horizontal="left" vertical="center" wrapText="1" indent="1"/>
    </xf>
    <xf numFmtId="0" fontId="9" fillId="0" borderId="3" xfId="0" applyFont="1" applyBorder="1" applyAlignment="1">
      <alignment horizontal="left" vertical="top" wrapText="1" indent="1"/>
    </xf>
    <xf numFmtId="0" fontId="9" fillId="0" borderId="1" xfId="0" applyFont="1" applyBorder="1" applyAlignment="1">
      <alignment horizontal="left" vertical="top" wrapText="1" indent="1"/>
    </xf>
    <xf numFmtId="0" fontId="1" fillId="0" borderId="0" xfId="0" applyFont="1"/>
    <xf numFmtId="164" fontId="0" fillId="0" borderId="0" xfId="1" applyNumberFormat="1" applyFont="1" applyBorder="1"/>
    <xf numFmtId="9" fontId="8" fillId="0" borderId="5" xfId="0" applyNumberFormat="1" applyFont="1" applyBorder="1" applyAlignment="1">
      <alignment horizontal="left" vertical="center" wrapText="1" indent="1"/>
    </xf>
    <xf numFmtId="0" fontId="0" fillId="0" borderId="0" xfId="0" applyAlignment="1">
      <alignment horizontal="right"/>
    </xf>
    <xf numFmtId="167" fontId="0" fillId="0" borderId="0" xfId="0" applyNumberFormat="1"/>
    <xf numFmtId="166" fontId="0" fillId="0" borderId="0" xfId="0" applyNumberFormat="1"/>
    <xf numFmtId="9" fontId="0" fillId="0" borderId="0" xfId="0" applyNumberFormat="1"/>
    <xf numFmtId="44" fontId="0" fillId="0" borderId="0" xfId="1" applyFont="1"/>
    <xf numFmtId="0" fontId="0" fillId="2" borderId="0" xfId="0" applyFill="1"/>
    <xf numFmtId="169" fontId="1" fillId="0" borderId="0" xfId="0" applyNumberFormat="1" applyFont="1"/>
    <xf numFmtId="164" fontId="0" fillId="0" borderId="0" xfId="1" applyNumberFormat="1" applyFont="1" applyFill="1" applyBorder="1"/>
    <xf numFmtId="9" fontId="1" fillId="0" borderId="0" xfId="0" applyNumberFormat="1" applyFont="1"/>
    <xf numFmtId="164" fontId="8" fillId="0" borderId="14" xfId="1" applyNumberFormat="1" applyFont="1" applyBorder="1" applyAlignment="1">
      <alignment horizontal="left" vertical="center" wrapText="1" indent="1"/>
    </xf>
    <xf numFmtId="9" fontId="8" fillId="0" borderId="15" xfId="0" applyNumberFormat="1" applyFont="1" applyBorder="1" applyAlignment="1">
      <alignment horizontal="left" vertical="center" wrapText="1" indent="1"/>
    </xf>
    <xf numFmtId="0" fontId="0" fillId="7" borderId="0" xfId="0" applyFill="1"/>
    <xf numFmtId="0" fontId="21" fillId="2" borderId="18" xfId="0" applyFont="1" applyFill="1" applyBorder="1" applyAlignment="1">
      <alignment vertical="center"/>
    </xf>
    <xf numFmtId="9" fontId="0" fillId="2" borderId="0" xfId="0" applyNumberFormat="1" applyFill="1" applyAlignment="1">
      <alignment horizontal="right"/>
    </xf>
    <xf numFmtId="9" fontId="0" fillId="2" borderId="0" xfId="0" applyNumberFormat="1" applyFill="1"/>
    <xf numFmtId="167" fontId="1" fillId="2" borderId="0" xfId="0" applyNumberFormat="1" applyFont="1" applyFill="1"/>
    <xf numFmtId="167" fontId="0" fillId="2" borderId="0" xfId="0" applyNumberFormat="1" applyFill="1"/>
    <xf numFmtId="0" fontId="12" fillId="2" borderId="0" xfId="0" applyFont="1" applyFill="1" applyAlignment="1">
      <alignment wrapText="1"/>
    </xf>
    <xf numFmtId="0" fontId="0" fillId="7" borderId="0" xfId="0" applyFill="1" applyAlignment="1">
      <alignment horizontal="right"/>
    </xf>
    <xf numFmtId="164" fontId="0" fillId="7" borderId="0" xfId="0" applyNumberFormat="1" applyFill="1" applyAlignment="1">
      <alignment horizontal="right"/>
    </xf>
    <xf numFmtId="167" fontId="0" fillId="7" borderId="0" xfId="0" applyNumberFormat="1" applyFill="1" applyAlignment="1">
      <alignment horizontal="right"/>
    </xf>
    <xf numFmtId="9" fontId="0" fillId="7" borderId="0" xfId="0" applyNumberFormat="1" applyFill="1" applyAlignment="1">
      <alignment horizontal="right"/>
    </xf>
    <xf numFmtId="0" fontId="1" fillId="7" borderId="0" xfId="0" applyFont="1" applyFill="1" applyAlignment="1">
      <alignment horizontal="center"/>
    </xf>
    <xf numFmtId="0" fontId="1" fillId="7" borderId="0" xfId="0" applyFont="1" applyFill="1"/>
    <xf numFmtId="164" fontId="0" fillId="7" borderId="0" xfId="1" applyNumberFormat="1" applyFont="1" applyFill="1" applyBorder="1"/>
    <xf numFmtId="0" fontId="5" fillId="7" borderId="0" xfId="0" applyFont="1" applyFill="1"/>
    <xf numFmtId="167" fontId="0" fillId="7" borderId="0" xfId="0" applyNumberFormat="1" applyFill="1"/>
    <xf numFmtId="164" fontId="0" fillId="7" borderId="0" xfId="0" applyNumberFormat="1" applyFill="1"/>
    <xf numFmtId="0" fontId="4" fillId="7" borderId="0" xfId="0" applyFont="1" applyFill="1"/>
    <xf numFmtId="0" fontId="0" fillId="7" borderId="0" xfId="0" applyFill="1" applyAlignment="1">
      <alignment horizontal="center"/>
    </xf>
    <xf numFmtId="9" fontId="22" fillId="2" borderId="0" xfId="0" applyNumberFormat="1" applyFont="1" applyFill="1" applyAlignment="1">
      <alignment horizontal="center" vertical="center"/>
    </xf>
    <xf numFmtId="0" fontId="21" fillId="2" borderId="0" xfId="0" applyFont="1" applyFill="1" applyAlignment="1">
      <alignment vertical="center"/>
    </xf>
    <xf numFmtId="0" fontId="23" fillId="8" borderId="18" xfId="0" applyFont="1" applyFill="1" applyBorder="1" applyAlignment="1">
      <alignment vertical="center"/>
    </xf>
    <xf numFmtId="167" fontId="1" fillId="7" borderId="0" xfId="0" applyNumberFormat="1" applyFont="1" applyFill="1"/>
    <xf numFmtId="9" fontId="1" fillId="2" borderId="0" xfId="0" applyNumberFormat="1" applyFont="1" applyFill="1" applyAlignment="1">
      <alignment horizontal="right" vertical="center" wrapText="1"/>
    </xf>
    <xf numFmtId="0" fontId="0" fillId="2" borderId="0" xfId="0" applyFill="1" applyAlignment="1">
      <alignment vertical="center"/>
    </xf>
    <xf numFmtId="0" fontId="0" fillId="7" borderId="0" xfId="0" applyFill="1" applyAlignment="1">
      <alignment vertical="center"/>
    </xf>
    <xf numFmtId="0" fontId="0" fillId="3" borderId="0" xfId="0" applyFill="1"/>
    <xf numFmtId="0" fontId="0" fillId="4" borderId="0" xfId="0" applyFill="1"/>
    <xf numFmtId="0" fontId="0" fillId="5" borderId="0" xfId="0" applyFill="1"/>
    <xf numFmtId="0" fontId="17" fillId="2" borderId="0" xfId="0" applyFont="1" applyFill="1"/>
    <xf numFmtId="0" fontId="17" fillId="2" borderId="0" xfId="0" applyFont="1" applyFill="1" applyAlignment="1">
      <alignment horizontal="left" vertical="center" wrapText="1"/>
    </xf>
    <xf numFmtId="0" fontId="5" fillId="7" borderId="0" xfId="0" applyFont="1" applyFill="1" applyAlignment="1">
      <alignment wrapText="1"/>
    </xf>
    <xf numFmtId="0" fontId="0" fillId="12" borderId="0" xfId="0" applyFill="1" applyAlignment="1">
      <alignment vertical="center"/>
    </xf>
    <xf numFmtId="0" fontId="0" fillId="12" borderId="0" xfId="0" applyFill="1"/>
    <xf numFmtId="0" fontId="0" fillId="7" borderId="0" xfId="0" applyFill="1" applyAlignment="1">
      <alignment horizontal="center" wrapText="1"/>
    </xf>
    <xf numFmtId="1" fontId="40" fillId="14" borderId="125" xfId="0" applyNumberFormat="1" applyFont="1" applyFill="1" applyBorder="1" applyAlignment="1" applyProtection="1">
      <alignment horizontal="right"/>
      <protection locked="0"/>
    </xf>
    <xf numFmtId="168" fontId="40" fillId="14" borderId="125" xfId="0" applyNumberFormat="1" applyFont="1" applyFill="1" applyBorder="1" applyAlignment="1" applyProtection="1">
      <alignment horizontal="right"/>
      <protection locked="0"/>
    </xf>
    <xf numFmtId="1" fontId="43" fillId="14" borderId="122" xfId="0" applyNumberFormat="1" applyFont="1" applyFill="1" applyBorder="1" applyAlignment="1" applyProtection="1">
      <alignment horizontal="right"/>
      <protection hidden="1"/>
    </xf>
    <xf numFmtId="0" fontId="45" fillId="0" borderId="0" xfId="0" applyFont="1"/>
    <xf numFmtId="0" fontId="23" fillId="8" borderId="0" xfId="0" applyFont="1" applyFill="1" applyAlignment="1">
      <alignment vertical="center"/>
    </xf>
    <xf numFmtId="167" fontId="45" fillId="14" borderId="127" xfId="0" applyNumberFormat="1" applyFont="1" applyFill="1" applyBorder="1" applyAlignment="1" applyProtection="1">
      <alignment horizontal="center" vertical="center" wrapText="1"/>
      <protection locked="0"/>
    </xf>
    <xf numFmtId="0" fontId="45" fillId="14" borderId="127" xfId="0" applyFont="1" applyFill="1" applyBorder="1" applyAlignment="1" applyProtection="1">
      <alignment horizontal="center" vertical="center" wrapText="1"/>
      <protection locked="0"/>
    </xf>
    <xf numFmtId="9" fontId="45" fillId="14" borderId="127" xfId="3" applyFont="1" applyFill="1" applyBorder="1" applyAlignment="1" applyProtection="1">
      <alignment horizontal="center" vertical="center" wrapText="1"/>
      <protection locked="0"/>
    </xf>
    <xf numFmtId="167" fontId="44" fillId="14" borderId="127" xfId="0" applyNumberFormat="1" applyFont="1" applyFill="1" applyBorder="1" applyAlignment="1" applyProtection="1">
      <alignment horizontal="center" vertical="center" wrapText="1"/>
      <protection locked="0"/>
    </xf>
    <xf numFmtId="168" fontId="45" fillId="14" borderId="127" xfId="0" applyNumberFormat="1" applyFont="1" applyFill="1" applyBorder="1" applyAlignment="1" applyProtection="1">
      <alignment horizontal="center" vertical="center" wrapText="1"/>
      <protection locked="0"/>
    </xf>
    <xf numFmtId="0" fontId="64" fillId="0" borderId="26" xfId="0" applyFont="1" applyBorder="1"/>
    <xf numFmtId="0" fontId="63" fillId="2" borderId="0" xfId="0" applyFont="1" applyFill="1"/>
    <xf numFmtId="0" fontId="67" fillId="8" borderId="0" xfId="0" applyFont="1" applyFill="1" applyAlignment="1">
      <alignment vertical="center"/>
    </xf>
    <xf numFmtId="0" fontId="68" fillId="8" borderId="17" xfId="0" applyFont="1" applyFill="1" applyBorder="1" applyAlignment="1">
      <alignment vertical="center"/>
    </xf>
    <xf numFmtId="0" fontId="64" fillId="0" borderId="0" xfId="0" applyFont="1" applyAlignment="1">
      <alignment horizontal="left"/>
    </xf>
    <xf numFmtId="167" fontId="64" fillId="0" borderId="0" xfId="0" applyNumberFormat="1" applyFont="1"/>
    <xf numFmtId="0" fontId="63" fillId="0" borderId="0" xfId="0" applyFont="1"/>
    <xf numFmtId="0" fontId="45" fillId="0" borderId="26" xfId="0" applyFont="1" applyBorder="1"/>
    <xf numFmtId="164" fontId="45" fillId="0" borderId="26" xfId="0" applyNumberFormat="1" applyFont="1" applyBorder="1"/>
    <xf numFmtId="0" fontId="45" fillId="14" borderId="16" xfId="0" applyFont="1" applyFill="1" applyBorder="1" applyAlignment="1" applyProtection="1">
      <alignment horizontal="center"/>
      <protection locked="0"/>
    </xf>
    <xf numFmtId="164" fontId="45" fillId="14" borderId="16" xfId="0" applyNumberFormat="1" applyFont="1" applyFill="1" applyBorder="1" applyAlignment="1" applyProtection="1">
      <alignment horizontal="center"/>
      <protection locked="0"/>
    </xf>
    <xf numFmtId="164" fontId="59" fillId="0" borderId="24" xfId="0" applyNumberFormat="1" applyFont="1" applyBorder="1" applyAlignment="1">
      <alignment horizontal="center" vertical="center"/>
    </xf>
    <xf numFmtId="0" fontId="59" fillId="0" borderId="24" xfId="0" applyFont="1" applyBorder="1" applyAlignment="1">
      <alignment horizontal="center" vertical="center"/>
    </xf>
    <xf numFmtId="0" fontId="45" fillId="2" borderId="40" xfId="0" applyFont="1" applyFill="1" applyBorder="1"/>
    <xf numFmtId="0" fontId="45" fillId="2" borderId="0" xfId="0" applyFont="1" applyFill="1"/>
    <xf numFmtId="167" fontId="44" fillId="0" borderId="6" xfId="0" applyNumberFormat="1" applyFont="1" applyBorder="1"/>
    <xf numFmtId="0" fontId="45" fillId="0" borderId="39" xfId="0" applyFont="1" applyBorder="1"/>
    <xf numFmtId="0" fontId="69" fillId="8" borderId="0" xfId="0" applyFont="1" applyFill="1" applyAlignment="1">
      <alignment vertical="center"/>
    </xf>
    <xf numFmtId="0" fontId="70" fillId="8" borderId="0" xfId="0" applyFont="1" applyFill="1" applyAlignment="1">
      <alignment vertical="center"/>
    </xf>
    <xf numFmtId="0" fontId="71" fillId="0" borderId="23" xfId="0" applyFont="1" applyBorder="1" applyAlignment="1">
      <alignment vertical="center"/>
    </xf>
    <xf numFmtId="164" fontId="71" fillId="0" borderId="24" xfId="0" applyNumberFormat="1" applyFont="1" applyBorder="1" applyAlignment="1">
      <alignment horizontal="center" vertical="center"/>
    </xf>
    <xf numFmtId="0" fontId="71" fillId="0" borderId="24" xfId="0" applyFont="1" applyBorder="1" applyAlignment="1">
      <alignment horizontal="center" vertical="center"/>
    </xf>
    <xf numFmtId="0" fontId="60" fillId="14" borderId="16" xfId="0" applyFont="1" applyFill="1" applyBorder="1" applyAlignment="1" applyProtection="1">
      <alignment horizontal="left"/>
      <protection locked="0"/>
    </xf>
    <xf numFmtId="0" fontId="60" fillId="14" borderId="16" xfId="0" applyFont="1" applyFill="1" applyBorder="1" applyAlignment="1" applyProtection="1">
      <alignment horizontal="center"/>
      <protection locked="0"/>
    </xf>
    <xf numFmtId="164" fontId="60" fillId="14" borderId="16" xfId="0" applyNumberFormat="1" applyFont="1" applyFill="1" applyBorder="1" applyAlignment="1" applyProtection="1">
      <alignment horizontal="center"/>
      <protection locked="0"/>
    </xf>
    <xf numFmtId="0" fontId="62" fillId="2" borderId="0" xfId="0" applyFont="1" applyFill="1"/>
    <xf numFmtId="0" fontId="45" fillId="2" borderId="38" xfId="0" applyFont="1" applyFill="1" applyBorder="1" applyAlignment="1">
      <alignment horizontal="right"/>
    </xf>
    <xf numFmtId="0" fontId="0" fillId="0" borderId="137" xfId="0" applyBorder="1"/>
    <xf numFmtId="164" fontId="44" fillId="14" borderId="57" xfId="0" applyNumberFormat="1" applyFont="1" applyFill="1" applyBorder="1" applyProtection="1">
      <protection locked="0"/>
    </xf>
    <xf numFmtId="0" fontId="45" fillId="14" borderId="16" xfId="0" applyFont="1" applyFill="1" applyBorder="1" applyProtection="1">
      <protection locked="0"/>
    </xf>
    <xf numFmtId="166" fontId="45" fillId="14" borderId="16" xfId="0" applyNumberFormat="1" applyFont="1" applyFill="1" applyBorder="1" applyProtection="1">
      <protection locked="0"/>
    </xf>
    <xf numFmtId="167" fontId="45" fillId="14" borderId="16" xfId="0" applyNumberFormat="1" applyFont="1" applyFill="1" applyBorder="1" applyProtection="1">
      <protection locked="0"/>
    </xf>
    <xf numFmtId="9" fontId="45" fillId="14" borderId="57" xfId="3" applyFont="1" applyFill="1" applyBorder="1" applyAlignment="1" applyProtection="1">
      <alignment horizontal="right"/>
      <protection locked="0"/>
    </xf>
    <xf numFmtId="0" fontId="11" fillId="0" borderId="0" xfId="0" applyFont="1"/>
    <xf numFmtId="171" fontId="40" fillId="14" borderId="175" xfId="2" applyNumberFormat="1" applyFont="1" applyFill="1" applyBorder="1" applyAlignment="1" applyProtection="1">
      <alignment horizontal="right"/>
    </xf>
    <xf numFmtId="167" fontId="89" fillId="0" borderId="134" xfId="0" applyNumberFormat="1" applyFont="1" applyBorder="1" applyAlignment="1" applyProtection="1">
      <alignment horizontal="right" vertical="center"/>
      <protection locked="0"/>
    </xf>
    <xf numFmtId="171" fontId="89" fillId="0" borderId="134" xfId="2" applyNumberFormat="1" applyFont="1" applyFill="1" applyBorder="1" applyAlignment="1" applyProtection="1">
      <alignment horizontal="right" vertical="center"/>
      <protection locked="0"/>
    </xf>
    <xf numFmtId="0" fontId="0" fillId="0" borderId="0" xfId="0" applyAlignment="1">
      <alignment vertical="center"/>
    </xf>
    <xf numFmtId="171" fontId="89" fillId="0" borderId="136" xfId="2" applyNumberFormat="1" applyFont="1" applyFill="1" applyBorder="1" applyAlignment="1" applyProtection="1">
      <alignment horizontal="right" vertical="center"/>
      <protection locked="0"/>
    </xf>
    <xf numFmtId="171" fontId="89" fillId="0" borderId="132" xfId="2" applyNumberFormat="1" applyFont="1" applyFill="1" applyBorder="1" applyAlignment="1" applyProtection="1">
      <alignment horizontal="right" vertical="center"/>
      <protection locked="0"/>
    </xf>
    <xf numFmtId="171" fontId="92" fillId="17" borderId="154" xfId="2" applyNumberFormat="1" applyFont="1" applyFill="1" applyBorder="1" applyAlignment="1" applyProtection="1">
      <alignment horizontal="right" vertical="center"/>
      <protection locked="0"/>
    </xf>
    <xf numFmtId="171" fontId="89" fillId="0" borderId="136" xfId="2" applyNumberFormat="1" applyFont="1" applyFill="1" applyBorder="1" applyAlignment="1" applyProtection="1">
      <alignment horizontal="right" vertical="center"/>
    </xf>
    <xf numFmtId="171" fontId="89" fillId="0" borderId="134" xfId="2" applyNumberFormat="1" applyFont="1" applyFill="1" applyBorder="1" applyAlignment="1" applyProtection="1">
      <alignment horizontal="right" vertical="center"/>
    </xf>
    <xf numFmtId="167" fontId="92" fillId="17" borderId="154" xfId="0" applyNumberFormat="1" applyFont="1" applyFill="1" applyBorder="1" applyAlignment="1" applyProtection="1">
      <alignment horizontal="right" vertical="center"/>
      <protection locked="0"/>
    </xf>
    <xf numFmtId="3" fontId="45" fillId="17" borderId="134" xfId="0" applyNumberFormat="1" applyFont="1" applyFill="1" applyBorder="1" applyAlignment="1" applyProtection="1">
      <alignment horizontal="right" vertical="center"/>
      <protection locked="0"/>
    </xf>
    <xf numFmtId="43" fontId="41" fillId="7" borderId="0" xfId="2" applyFont="1" applyFill="1" applyBorder="1" applyAlignment="1" applyProtection="1">
      <alignment horizontal="right"/>
    </xf>
    <xf numFmtId="169" fontId="45" fillId="17" borderId="132" xfId="3" applyNumberFormat="1" applyFont="1" applyFill="1" applyBorder="1" applyAlignment="1" applyProtection="1">
      <alignment vertical="center"/>
      <protection locked="0"/>
    </xf>
    <xf numFmtId="167" fontId="61" fillId="0" borderId="0" xfId="0" applyNumberFormat="1" applyFont="1" applyAlignment="1">
      <alignment horizontal="center"/>
    </xf>
    <xf numFmtId="0" fontId="74" fillId="8" borderId="10" xfId="0" applyFont="1" applyFill="1" applyBorder="1" applyAlignment="1">
      <alignment vertical="center"/>
    </xf>
    <xf numFmtId="0" fontId="70" fillId="8" borderId="10" xfId="0" applyFont="1" applyFill="1" applyBorder="1" applyAlignment="1">
      <alignment vertical="center"/>
    </xf>
    <xf numFmtId="166" fontId="44" fillId="7" borderId="127" xfId="3" applyNumberFormat="1" applyFont="1" applyFill="1" applyBorder="1" applyAlignment="1" applyProtection="1"/>
    <xf numFmtId="8" fontId="0" fillId="2" borderId="0" xfId="0" applyNumberFormat="1" applyFill="1"/>
    <xf numFmtId="8" fontId="0" fillId="0" borderId="0" xfId="0" applyNumberFormat="1" applyAlignment="1">
      <alignment horizontal="left"/>
    </xf>
    <xf numFmtId="8" fontId="0" fillId="0" borderId="0" xfId="0" applyNumberFormat="1" applyAlignment="1">
      <alignment horizontal="left" vertical="center"/>
    </xf>
    <xf numFmtId="8" fontId="0" fillId="0" borderId="0" xfId="0" applyNumberFormat="1" applyAlignment="1">
      <alignment horizontal="left" vertical="top"/>
    </xf>
    <xf numFmtId="0" fontId="1" fillId="2" borderId="0" xfId="0" applyFont="1" applyFill="1" applyAlignment="1">
      <alignment vertical="top"/>
    </xf>
    <xf numFmtId="0" fontId="1" fillId="4" borderId="0" xfId="0" applyFont="1" applyFill="1" applyAlignment="1">
      <alignment vertical="top"/>
    </xf>
    <xf numFmtId="167" fontId="45" fillId="14" borderId="133" xfId="0" applyNumberFormat="1" applyFont="1" applyFill="1" applyBorder="1" applyAlignment="1" applyProtection="1">
      <alignment horizontal="center"/>
      <protection locked="0"/>
    </xf>
    <xf numFmtId="0" fontId="1" fillId="19" borderId="0" xfId="0" applyFont="1" applyFill="1"/>
    <xf numFmtId="164" fontId="0" fillId="19" borderId="0" xfId="0" applyNumberFormat="1" applyFill="1"/>
    <xf numFmtId="10" fontId="0" fillId="0" borderId="0" xfId="0" applyNumberFormat="1"/>
    <xf numFmtId="14" fontId="0" fillId="0" borderId="0" xfId="0" applyNumberFormat="1"/>
    <xf numFmtId="10" fontId="8" fillId="0" borderId="1" xfId="3" applyNumberFormat="1" applyFont="1" applyBorder="1" applyAlignment="1">
      <alignment horizontal="left" vertical="center" wrapText="1" indent="1"/>
    </xf>
    <xf numFmtId="0" fontId="75" fillId="2" borderId="157" xfId="0" applyFont="1" applyFill="1" applyBorder="1" applyAlignment="1" applyProtection="1">
      <alignment horizontal="center" wrapText="1"/>
      <protection hidden="1"/>
    </xf>
    <xf numFmtId="0" fontId="11" fillId="2" borderId="157" xfId="0" applyFont="1" applyFill="1" applyBorder="1" applyProtection="1">
      <protection hidden="1"/>
    </xf>
    <xf numFmtId="0" fontId="0" fillId="2" borderId="157" xfId="0" applyFill="1" applyBorder="1" applyProtection="1">
      <protection hidden="1"/>
    </xf>
    <xf numFmtId="0" fontId="0" fillId="2" borderId="158" xfId="0" applyFill="1" applyBorder="1" applyProtection="1">
      <protection hidden="1"/>
    </xf>
    <xf numFmtId="0" fontId="0" fillId="2" borderId="0" xfId="0" applyFill="1" applyProtection="1">
      <protection hidden="1"/>
    </xf>
    <xf numFmtId="0" fontId="0" fillId="0" borderId="0" xfId="0" applyProtection="1">
      <protection hidden="1"/>
    </xf>
    <xf numFmtId="0" fontId="41" fillId="14" borderId="123" xfId="0" applyFont="1" applyFill="1" applyBorder="1" applyProtection="1">
      <protection hidden="1"/>
    </xf>
    <xf numFmtId="9" fontId="22" fillId="2" borderId="0" xfId="0" applyNumberFormat="1" applyFont="1" applyFill="1" applyAlignment="1" applyProtection="1">
      <alignment horizontal="center" vertical="center"/>
      <protection hidden="1"/>
    </xf>
    <xf numFmtId="0" fontId="3" fillId="2" borderId="0" xfId="0" applyFont="1" applyFill="1" applyProtection="1">
      <protection hidden="1"/>
    </xf>
    <xf numFmtId="0" fontId="0" fillId="2" borderId="159" xfId="0" applyFill="1" applyBorder="1" applyProtection="1">
      <protection hidden="1"/>
    </xf>
    <xf numFmtId="0" fontId="11" fillId="2" borderId="0" xfId="0" applyFont="1" applyFill="1" applyProtection="1">
      <protection hidden="1"/>
    </xf>
    <xf numFmtId="0" fontId="0" fillId="2" borderId="0" xfId="0" applyFill="1" applyAlignment="1" applyProtection="1">
      <alignment horizontal="center"/>
      <protection hidden="1"/>
    </xf>
    <xf numFmtId="0" fontId="45" fillId="0" borderId="0" xfId="0" applyFont="1" applyProtection="1">
      <protection hidden="1"/>
    </xf>
    <xf numFmtId="0" fontId="97" fillId="2" borderId="46" xfId="0" applyFont="1" applyFill="1" applyBorder="1" applyAlignment="1" applyProtection="1">
      <alignment wrapText="1"/>
      <protection hidden="1"/>
    </xf>
    <xf numFmtId="0" fontId="0" fillId="2" borderId="162" xfId="0" applyFill="1" applyBorder="1" applyAlignment="1" applyProtection="1">
      <alignment horizontal="center"/>
      <protection hidden="1"/>
    </xf>
    <xf numFmtId="0" fontId="40" fillId="14" borderId="124" xfId="0" applyFont="1" applyFill="1" applyBorder="1" applyProtection="1">
      <protection hidden="1"/>
    </xf>
    <xf numFmtId="3" fontId="42" fillId="14" borderId="125" xfId="0" applyNumberFormat="1" applyFont="1" applyFill="1" applyBorder="1" applyProtection="1">
      <protection hidden="1"/>
    </xf>
    <xf numFmtId="0" fontId="40" fillId="14" borderId="122" xfId="0" applyFont="1" applyFill="1" applyBorder="1" applyAlignment="1" applyProtection="1">
      <alignment horizontal="left"/>
      <protection hidden="1"/>
    </xf>
    <xf numFmtId="0" fontId="45" fillId="2" borderId="0" xfId="0" applyFont="1" applyFill="1" applyProtection="1">
      <protection hidden="1"/>
    </xf>
    <xf numFmtId="0" fontId="44" fillId="7" borderId="129" xfId="0" applyFont="1" applyFill="1" applyBorder="1" applyAlignment="1" applyProtection="1">
      <alignment horizontal="left"/>
      <protection hidden="1"/>
    </xf>
    <xf numFmtId="0" fontId="44" fillId="7" borderId="127" xfId="0" applyFont="1" applyFill="1" applyBorder="1" applyAlignment="1" applyProtection="1">
      <alignment horizontal="left"/>
      <protection hidden="1"/>
    </xf>
    <xf numFmtId="166" fontId="45" fillId="7" borderId="127" xfId="3" applyNumberFormat="1" applyFont="1" applyFill="1" applyBorder="1" applyAlignment="1" applyProtection="1">
      <alignment horizontal="left"/>
      <protection hidden="1"/>
    </xf>
    <xf numFmtId="0" fontId="44" fillId="7" borderId="127" xfId="0" applyFont="1" applyFill="1" applyBorder="1" applyProtection="1">
      <protection hidden="1"/>
    </xf>
    <xf numFmtId="0" fontId="44" fillId="7" borderId="130" xfId="0" applyFont="1" applyFill="1" applyBorder="1" applyProtection="1">
      <protection hidden="1"/>
    </xf>
    <xf numFmtId="0" fontId="17" fillId="2" borderId="0" xfId="0" applyFont="1" applyFill="1" applyAlignment="1" applyProtection="1">
      <alignment wrapText="1"/>
      <protection hidden="1"/>
    </xf>
    <xf numFmtId="0" fontId="17" fillId="2" borderId="159" xfId="0" applyFont="1" applyFill="1" applyBorder="1" applyAlignment="1" applyProtection="1">
      <alignment wrapText="1"/>
      <protection hidden="1"/>
    </xf>
    <xf numFmtId="3" fontId="44" fillId="7" borderId="131" xfId="0" applyNumberFormat="1" applyFont="1" applyFill="1" applyBorder="1" applyAlignment="1" applyProtection="1">
      <alignment horizontal="center"/>
      <protection hidden="1"/>
    </xf>
    <xf numFmtId="0" fontId="41" fillId="7" borderId="132" xfId="0" applyFont="1" applyFill="1" applyBorder="1" applyAlignment="1" applyProtection="1">
      <alignment horizontal="center"/>
      <protection hidden="1"/>
    </xf>
    <xf numFmtId="0" fontId="41" fillId="7" borderId="0" xfId="0" quotePrefix="1" applyFont="1" applyFill="1" applyAlignment="1" applyProtection="1">
      <alignment horizontal="left"/>
      <protection hidden="1"/>
    </xf>
    <xf numFmtId="0" fontId="3" fillId="2" borderId="0" xfId="0" applyFont="1" applyFill="1" applyAlignment="1" applyProtection="1">
      <alignment horizontal="left"/>
      <protection hidden="1"/>
    </xf>
    <xf numFmtId="0" fontId="44" fillId="7" borderId="46" xfId="0" applyFont="1" applyFill="1" applyBorder="1" applyAlignment="1" applyProtection="1">
      <alignment horizontal="left"/>
      <protection hidden="1"/>
    </xf>
    <xf numFmtId="0" fontId="45" fillId="7" borderId="0" xfId="0" applyFont="1" applyFill="1" applyAlignment="1" applyProtection="1">
      <alignment horizontal="left"/>
      <protection hidden="1"/>
    </xf>
    <xf numFmtId="0" fontId="41" fillId="7" borderId="0" xfId="0" quotePrefix="1" applyFont="1" applyFill="1" applyAlignment="1" applyProtection="1">
      <alignment horizontal="center"/>
      <protection hidden="1"/>
    </xf>
    <xf numFmtId="0" fontId="45" fillId="7" borderId="0" xfId="0" quotePrefix="1" applyFont="1" applyFill="1" applyAlignment="1" applyProtection="1">
      <alignment horizontal="left"/>
      <protection hidden="1"/>
    </xf>
    <xf numFmtId="0" fontId="45" fillId="7" borderId="46" xfId="0" applyFont="1" applyFill="1" applyBorder="1" applyAlignment="1" applyProtection="1">
      <alignment horizontal="left"/>
      <protection hidden="1"/>
    </xf>
    <xf numFmtId="167" fontId="45" fillId="2" borderId="46" xfId="0" applyNumberFormat="1" applyFont="1" applyFill="1" applyBorder="1" applyAlignment="1" applyProtection="1">
      <alignment horizontal="center"/>
      <protection hidden="1"/>
    </xf>
    <xf numFmtId="167" fontId="45" fillId="2" borderId="0" xfId="0" applyNumberFormat="1" applyFont="1" applyFill="1" applyAlignment="1" applyProtection="1">
      <alignment horizontal="center"/>
      <protection hidden="1"/>
    </xf>
    <xf numFmtId="167" fontId="45" fillId="2" borderId="128" xfId="0" applyNumberFormat="1" applyFont="1" applyFill="1" applyBorder="1" applyAlignment="1" applyProtection="1">
      <alignment horizontal="center"/>
      <protection hidden="1"/>
    </xf>
    <xf numFmtId="0" fontId="44" fillId="7" borderId="129" xfId="0" applyFont="1" applyFill="1" applyBorder="1" applyProtection="1">
      <protection hidden="1"/>
    </xf>
    <xf numFmtId="0" fontId="45" fillId="7" borderId="129" xfId="0" applyFont="1" applyFill="1" applyBorder="1" applyAlignment="1" applyProtection="1">
      <alignment horizontal="center"/>
      <protection hidden="1"/>
    </xf>
    <xf numFmtId="0" fontId="3" fillId="2" borderId="0" xfId="0" applyFont="1" applyFill="1" applyAlignment="1" applyProtection="1">
      <alignment vertical="center" wrapText="1"/>
      <protection hidden="1"/>
    </xf>
    <xf numFmtId="0" fontId="17" fillId="2" borderId="0" xfId="0" applyFont="1" applyFill="1" applyAlignment="1" applyProtection="1">
      <alignment vertical="center" wrapText="1"/>
      <protection hidden="1"/>
    </xf>
    <xf numFmtId="0" fontId="41" fillId="7" borderId="129" xfId="0" applyFont="1" applyFill="1" applyBorder="1" applyAlignment="1" applyProtection="1">
      <alignment horizontal="center"/>
      <protection hidden="1"/>
    </xf>
    <xf numFmtId="0" fontId="45" fillId="7" borderId="129" xfId="0" applyFont="1" applyFill="1" applyBorder="1" applyProtection="1">
      <protection hidden="1"/>
    </xf>
    <xf numFmtId="0" fontId="61" fillId="7" borderId="129" xfId="0" applyFont="1" applyFill="1" applyBorder="1" applyProtection="1">
      <protection hidden="1"/>
    </xf>
    <xf numFmtId="0" fontId="61" fillId="7" borderId="127" xfId="0" applyFont="1" applyFill="1" applyBorder="1" applyProtection="1">
      <protection hidden="1"/>
    </xf>
    <xf numFmtId="0" fontId="60" fillId="7" borderId="129" xfId="0" applyFont="1" applyFill="1" applyBorder="1" applyAlignment="1" applyProtection="1">
      <alignment horizontal="center"/>
      <protection hidden="1"/>
    </xf>
    <xf numFmtId="0" fontId="72" fillId="7" borderId="129" xfId="0" applyFont="1" applyFill="1" applyBorder="1" applyAlignment="1" applyProtection="1">
      <alignment horizontal="center"/>
      <protection hidden="1"/>
    </xf>
    <xf numFmtId="0" fontId="60" fillId="7" borderId="129" xfId="0" applyFont="1" applyFill="1" applyBorder="1" applyProtection="1">
      <protection hidden="1"/>
    </xf>
    <xf numFmtId="167" fontId="60" fillId="2" borderId="0" xfId="0" applyNumberFormat="1" applyFont="1" applyFill="1" applyAlignment="1" applyProtection="1">
      <alignment horizontal="center"/>
      <protection hidden="1"/>
    </xf>
    <xf numFmtId="0" fontId="62" fillId="2" borderId="0" xfId="0" applyFont="1" applyFill="1" applyProtection="1">
      <protection hidden="1"/>
    </xf>
    <xf numFmtId="0" fontId="12" fillId="2" borderId="0" xfId="0" applyFont="1" applyFill="1" applyProtection="1">
      <protection hidden="1"/>
    </xf>
    <xf numFmtId="0" fontId="44" fillId="7" borderId="133" xfId="0" applyFont="1" applyFill="1" applyBorder="1" applyProtection="1">
      <protection hidden="1"/>
    </xf>
    <xf numFmtId="0" fontId="44" fillId="7" borderId="132" xfId="0" applyFont="1" applyFill="1" applyBorder="1" applyProtection="1">
      <protection hidden="1"/>
    </xf>
    <xf numFmtId="0" fontId="41" fillId="7" borderId="132" xfId="0" applyFont="1" applyFill="1" applyBorder="1" applyAlignment="1" applyProtection="1">
      <alignment horizontal="right"/>
      <protection hidden="1"/>
    </xf>
    <xf numFmtId="0" fontId="45" fillId="7" borderId="133" xfId="0" applyFont="1" applyFill="1" applyBorder="1" applyAlignment="1" applyProtection="1">
      <alignment horizontal="left"/>
      <protection hidden="1"/>
    </xf>
    <xf numFmtId="0" fontId="45" fillId="7" borderId="132" xfId="0" applyFont="1" applyFill="1" applyBorder="1" applyAlignment="1" applyProtection="1">
      <alignment horizontal="left"/>
      <protection hidden="1"/>
    </xf>
    <xf numFmtId="0" fontId="45" fillId="7" borderId="127" xfId="0" applyFont="1" applyFill="1" applyBorder="1" applyAlignment="1" applyProtection="1">
      <alignment horizontal="left"/>
      <protection hidden="1"/>
    </xf>
    <xf numFmtId="0" fontId="57" fillId="7" borderId="127" xfId="0" applyFont="1" applyFill="1" applyBorder="1" applyAlignment="1" applyProtection="1">
      <alignment horizontal="left"/>
      <protection hidden="1"/>
    </xf>
    <xf numFmtId="0" fontId="45" fillId="7" borderId="133" xfId="0" applyFont="1" applyFill="1" applyBorder="1" applyProtection="1">
      <protection hidden="1"/>
    </xf>
    <xf numFmtId="0" fontId="45" fillId="7" borderId="132" xfId="0" applyFont="1" applyFill="1" applyBorder="1" applyProtection="1">
      <protection hidden="1"/>
    </xf>
    <xf numFmtId="0" fontId="45" fillId="7" borderId="127" xfId="0" applyFont="1" applyFill="1" applyBorder="1" applyProtection="1">
      <protection hidden="1"/>
    </xf>
    <xf numFmtId="0" fontId="44" fillId="7" borderId="133" xfId="0" applyFont="1" applyFill="1" applyBorder="1" applyAlignment="1" applyProtection="1">
      <alignment horizontal="left"/>
      <protection hidden="1"/>
    </xf>
    <xf numFmtId="0" fontId="44" fillId="7" borderId="132" xfId="0" applyFont="1" applyFill="1" applyBorder="1" applyAlignment="1" applyProtection="1">
      <alignment horizontal="left"/>
      <protection hidden="1"/>
    </xf>
    <xf numFmtId="0" fontId="45" fillId="7" borderId="134" xfId="0" applyFont="1" applyFill="1" applyBorder="1" applyAlignment="1" applyProtection="1">
      <alignment horizontal="left"/>
      <protection hidden="1"/>
    </xf>
    <xf numFmtId="0" fontId="0" fillId="2" borderId="46" xfId="0" applyFill="1" applyBorder="1" applyProtection="1">
      <protection hidden="1"/>
    </xf>
    <xf numFmtId="0" fontId="44" fillId="7" borderId="129" xfId="0" applyFont="1" applyFill="1" applyBorder="1" applyAlignment="1" applyProtection="1">
      <alignment horizontal="left" vertical="center" wrapText="1"/>
      <protection hidden="1"/>
    </xf>
    <xf numFmtId="0" fontId="45" fillId="7" borderId="127" xfId="0" applyFont="1" applyFill="1" applyBorder="1" applyAlignment="1" applyProtection="1">
      <alignment horizontal="left" vertical="center" wrapText="1"/>
      <protection hidden="1"/>
    </xf>
    <xf numFmtId="0" fontId="45" fillId="7" borderId="130" xfId="0" applyFont="1" applyFill="1" applyBorder="1" applyAlignment="1" applyProtection="1">
      <alignment horizontal="left" vertical="center" wrapText="1"/>
      <protection hidden="1"/>
    </xf>
    <xf numFmtId="166" fontId="41" fillId="2" borderId="46" xfId="0" applyNumberFormat="1" applyFont="1" applyFill="1" applyBorder="1" applyAlignment="1" applyProtection="1">
      <alignment horizontal="center"/>
      <protection hidden="1"/>
    </xf>
    <xf numFmtId="166" fontId="41" fillId="2" borderId="0" xfId="0" applyNumberFormat="1" applyFont="1" applyFill="1" applyAlignment="1" applyProtection="1">
      <alignment horizontal="center"/>
      <protection hidden="1"/>
    </xf>
    <xf numFmtId="166" fontId="41" fillId="2" borderId="128" xfId="0" applyNumberFormat="1" applyFont="1" applyFill="1" applyBorder="1" applyAlignment="1" applyProtection="1">
      <alignment horizontal="center"/>
      <protection hidden="1"/>
    </xf>
    <xf numFmtId="167" fontId="41" fillId="2" borderId="46" xfId="0" applyNumberFormat="1" applyFont="1" applyFill="1" applyBorder="1" applyAlignment="1" applyProtection="1">
      <alignment horizontal="center"/>
      <protection hidden="1"/>
    </xf>
    <xf numFmtId="167" fontId="41" fillId="2" borderId="128" xfId="0" applyNumberFormat="1" applyFont="1" applyFill="1" applyBorder="1" applyAlignment="1" applyProtection="1">
      <alignment horizontal="center"/>
      <protection hidden="1"/>
    </xf>
    <xf numFmtId="0" fontId="77" fillId="2" borderId="0" xfId="0" applyFont="1" applyFill="1" applyAlignment="1" applyProtection="1">
      <alignment vertical="center" wrapText="1"/>
      <protection hidden="1"/>
    </xf>
    <xf numFmtId="0" fontId="65" fillId="2" borderId="0" xfId="0" applyFont="1" applyFill="1" applyAlignment="1" applyProtection="1">
      <alignment vertical="center" wrapText="1"/>
      <protection hidden="1"/>
    </xf>
    <xf numFmtId="0" fontId="65" fillId="2" borderId="159" xfId="0" applyFont="1" applyFill="1" applyBorder="1" applyAlignment="1" applyProtection="1">
      <alignment vertical="center" wrapText="1"/>
      <protection hidden="1"/>
    </xf>
    <xf numFmtId="0" fontId="75" fillId="2" borderId="0" xfId="0" applyFont="1" applyFill="1" applyProtection="1">
      <protection hidden="1"/>
    </xf>
    <xf numFmtId="0" fontId="41" fillId="7" borderId="127" xfId="0" applyFont="1" applyFill="1" applyBorder="1" applyAlignment="1" applyProtection="1">
      <alignment horizontal="center" vertical="center" wrapText="1"/>
      <protection hidden="1"/>
    </xf>
    <xf numFmtId="0" fontId="45" fillId="7" borderId="129" xfId="0" applyFont="1" applyFill="1" applyBorder="1" applyAlignment="1" applyProtection="1">
      <alignment horizontal="left" vertical="center" wrapText="1" indent="1"/>
      <protection hidden="1"/>
    </xf>
    <xf numFmtId="0" fontId="41" fillId="7" borderId="132" xfId="0" applyFont="1" applyFill="1" applyBorder="1" applyAlignment="1" applyProtection="1">
      <alignment horizontal="right" vertical="center" wrapText="1"/>
      <protection hidden="1"/>
    </xf>
    <xf numFmtId="0" fontId="41" fillId="7" borderId="127" xfId="0" applyFont="1" applyFill="1" applyBorder="1" applyAlignment="1" applyProtection="1">
      <alignment horizontal="right" vertical="center" wrapText="1"/>
      <protection hidden="1"/>
    </xf>
    <xf numFmtId="9" fontId="45" fillId="2" borderId="132" xfId="3" applyFont="1" applyFill="1" applyBorder="1" applyAlignment="1" applyProtection="1">
      <protection hidden="1"/>
    </xf>
    <xf numFmtId="0" fontId="45" fillId="7" borderId="46" xfId="0" applyFont="1" applyFill="1" applyBorder="1" applyAlignment="1" applyProtection="1">
      <alignment horizontal="left" indent="1"/>
      <protection hidden="1"/>
    </xf>
    <xf numFmtId="0" fontId="44" fillId="7" borderId="146" xfId="0" applyFont="1" applyFill="1" applyBorder="1" applyProtection="1">
      <protection hidden="1"/>
    </xf>
    <xf numFmtId="0" fontId="44" fillId="7" borderId="147" xfId="0" applyFont="1" applyFill="1" applyBorder="1" applyProtection="1">
      <protection hidden="1"/>
    </xf>
    <xf numFmtId="0" fontId="41" fillId="7" borderId="148" xfId="0" applyFont="1" applyFill="1" applyBorder="1" applyAlignment="1" applyProtection="1">
      <alignment horizontal="center" vertical="center" wrapText="1"/>
      <protection hidden="1"/>
    </xf>
    <xf numFmtId="0" fontId="45" fillId="7" borderId="127" xfId="0" applyFont="1" applyFill="1" applyBorder="1" applyAlignment="1" applyProtection="1">
      <alignment horizontal="center" vertical="center" wrapText="1"/>
      <protection hidden="1"/>
    </xf>
    <xf numFmtId="0" fontId="45" fillId="2" borderId="127" xfId="0" applyFont="1" applyFill="1" applyBorder="1" applyAlignment="1" applyProtection="1">
      <alignment horizontal="center" vertical="center" wrapText="1"/>
      <protection hidden="1"/>
    </xf>
    <xf numFmtId="0" fontId="60" fillId="7" borderId="0" xfId="0" applyFont="1" applyFill="1" applyProtection="1">
      <protection hidden="1"/>
    </xf>
    <xf numFmtId="0" fontId="60" fillId="7" borderId="128" xfId="0" applyFont="1" applyFill="1" applyBorder="1" applyProtection="1">
      <protection hidden="1"/>
    </xf>
    <xf numFmtId="0" fontId="41" fillId="7" borderId="145" xfId="0" applyFont="1" applyFill="1" applyBorder="1" applyAlignment="1" applyProtection="1">
      <alignment horizontal="center" vertical="center" wrapText="1"/>
      <protection hidden="1"/>
    </xf>
    <xf numFmtId="0" fontId="45" fillId="2" borderId="0" xfId="0" applyFont="1" applyFill="1" applyAlignment="1" applyProtection="1">
      <alignment horizontal="left"/>
      <protection hidden="1"/>
    </xf>
    <xf numFmtId="0" fontId="60" fillId="7" borderId="133" xfId="0" applyFont="1" applyFill="1" applyBorder="1" applyProtection="1">
      <protection hidden="1"/>
    </xf>
    <xf numFmtId="0" fontId="60" fillId="7" borderId="133" xfId="0" applyFont="1" applyFill="1" applyBorder="1" applyAlignment="1" applyProtection="1">
      <alignment horizontal="left"/>
      <protection hidden="1"/>
    </xf>
    <xf numFmtId="0" fontId="61" fillId="7" borderId="132" xfId="0" applyFont="1" applyFill="1" applyBorder="1" applyAlignment="1" applyProtection="1">
      <alignment horizontal="left"/>
      <protection hidden="1"/>
    </xf>
    <xf numFmtId="0" fontId="61" fillId="7" borderId="127" xfId="0" applyFont="1" applyFill="1" applyBorder="1" applyAlignment="1" applyProtection="1">
      <alignment horizontal="left"/>
      <protection hidden="1"/>
    </xf>
    <xf numFmtId="167" fontId="45" fillId="2" borderId="129" xfId="0" applyNumberFormat="1" applyFont="1" applyFill="1" applyBorder="1" applyAlignment="1" applyProtection="1">
      <alignment horizontal="center"/>
      <protection hidden="1"/>
    </xf>
    <xf numFmtId="167" fontId="45" fillId="2" borderId="127" xfId="0" applyNumberFormat="1" applyFont="1" applyFill="1" applyBorder="1" applyAlignment="1" applyProtection="1">
      <alignment horizontal="center"/>
      <protection hidden="1"/>
    </xf>
    <xf numFmtId="167" fontId="45" fillId="2" borderId="130" xfId="0" applyNumberFormat="1" applyFont="1" applyFill="1" applyBorder="1" applyAlignment="1" applyProtection="1">
      <alignment horizontal="center"/>
      <protection hidden="1"/>
    </xf>
    <xf numFmtId="0" fontId="44" fillId="7" borderId="156" xfId="0" applyFont="1" applyFill="1" applyBorder="1" applyProtection="1">
      <protection hidden="1"/>
    </xf>
    <xf numFmtId="0" fontId="44" fillId="7" borderId="137" xfId="0" applyFont="1" applyFill="1" applyBorder="1" applyProtection="1">
      <protection hidden="1"/>
    </xf>
    <xf numFmtId="167" fontId="45" fillId="2" borderId="46" xfId="0" applyNumberFormat="1" applyFont="1" applyFill="1" applyBorder="1" applyAlignment="1" applyProtection="1">
      <alignment horizontal="right" indent="8"/>
      <protection hidden="1"/>
    </xf>
    <xf numFmtId="167" fontId="45" fillId="2" borderId="0" xfId="0" applyNumberFormat="1" applyFont="1" applyFill="1" applyAlignment="1" applyProtection="1">
      <alignment horizontal="right" indent="8"/>
      <protection hidden="1"/>
    </xf>
    <xf numFmtId="167" fontId="45" fillId="2" borderId="128" xfId="0" applyNumberFormat="1" applyFont="1" applyFill="1" applyBorder="1" applyAlignment="1" applyProtection="1">
      <alignment horizontal="right" indent="8"/>
      <protection hidden="1"/>
    </xf>
    <xf numFmtId="0" fontId="16" fillId="2" borderId="0" xfId="0" applyFont="1" applyFill="1" applyProtection="1">
      <protection hidden="1"/>
    </xf>
    <xf numFmtId="0" fontId="16" fillId="2" borderId="159" xfId="0" applyFont="1" applyFill="1" applyBorder="1" applyProtection="1">
      <protection hidden="1"/>
    </xf>
    <xf numFmtId="0" fontId="44" fillId="7" borderId="134" xfId="0" applyFont="1" applyFill="1" applyBorder="1" applyAlignment="1" applyProtection="1">
      <alignment horizontal="left"/>
      <protection hidden="1"/>
    </xf>
    <xf numFmtId="167" fontId="45" fillId="2" borderId="132" xfId="0" applyNumberFormat="1" applyFont="1" applyFill="1" applyBorder="1" applyAlignment="1" applyProtection="1">
      <alignment horizontal="center"/>
      <protection hidden="1"/>
    </xf>
    <xf numFmtId="10" fontId="45" fillId="2" borderId="127" xfId="0" applyNumberFormat="1" applyFont="1" applyFill="1" applyBorder="1" applyAlignment="1" applyProtection="1">
      <alignment horizontal="center"/>
      <protection hidden="1"/>
    </xf>
    <xf numFmtId="10" fontId="45" fillId="2" borderId="127" xfId="3" applyNumberFormat="1" applyFont="1" applyFill="1" applyBorder="1" applyAlignment="1" applyProtection="1">
      <alignment horizontal="center" vertical="center" wrapText="1"/>
      <protection hidden="1"/>
    </xf>
    <xf numFmtId="0" fontId="109" fillId="0" borderId="0" xfId="5" applyFont="1" applyProtection="1">
      <protection hidden="1"/>
    </xf>
    <xf numFmtId="0" fontId="60" fillId="7" borderId="132" xfId="0" applyFont="1" applyFill="1" applyBorder="1" applyAlignment="1" applyProtection="1">
      <alignment horizontal="left"/>
      <protection hidden="1"/>
    </xf>
    <xf numFmtId="0" fontId="60" fillId="7" borderId="127" xfId="0" applyFont="1" applyFill="1" applyBorder="1" applyAlignment="1" applyProtection="1">
      <alignment horizontal="left"/>
      <protection hidden="1"/>
    </xf>
    <xf numFmtId="167" fontId="45" fillId="2" borderId="166" xfId="0" applyNumberFormat="1" applyFont="1" applyFill="1" applyBorder="1" applyAlignment="1" applyProtection="1">
      <alignment horizontal="right" indent="8"/>
      <protection hidden="1"/>
    </xf>
    <xf numFmtId="167" fontId="45" fillId="2" borderId="127" xfId="0" applyNumberFormat="1" applyFont="1" applyFill="1" applyBorder="1" applyAlignment="1" applyProtection="1">
      <alignment horizontal="right" indent="8"/>
      <protection hidden="1"/>
    </xf>
    <xf numFmtId="167" fontId="45" fillId="2" borderId="130" xfId="0" applyNumberFormat="1" applyFont="1" applyFill="1" applyBorder="1" applyAlignment="1" applyProtection="1">
      <alignment horizontal="right" indent="8"/>
      <protection hidden="1"/>
    </xf>
    <xf numFmtId="0" fontId="60" fillId="7" borderId="132" xfId="0" applyFont="1" applyFill="1" applyBorder="1" applyProtection="1">
      <protection hidden="1"/>
    </xf>
    <xf numFmtId="0" fontId="60" fillId="7" borderId="127" xfId="0" applyFont="1" applyFill="1" applyBorder="1" applyProtection="1">
      <protection hidden="1"/>
    </xf>
    <xf numFmtId="0" fontId="60" fillId="7" borderId="136" xfId="0" applyFont="1" applyFill="1" applyBorder="1" applyProtection="1">
      <protection hidden="1"/>
    </xf>
    <xf numFmtId="0" fontId="45" fillId="7" borderId="136" xfId="0" applyFont="1" applyFill="1" applyBorder="1" applyProtection="1">
      <protection hidden="1"/>
    </xf>
    <xf numFmtId="0" fontId="44" fillId="7" borderId="136" xfId="0" applyFont="1" applyFill="1" applyBorder="1" applyProtection="1">
      <protection hidden="1"/>
    </xf>
    <xf numFmtId="0" fontId="6" fillId="2" borderId="0" xfId="0" applyFont="1" applyFill="1" applyAlignment="1" applyProtection="1">
      <alignment wrapText="1"/>
      <protection hidden="1"/>
    </xf>
    <xf numFmtId="0" fontId="6" fillId="2" borderId="159" xfId="0" applyFont="1" applyFill="1" applyBorder="1" applyAlignment="1" applyProtection="1">
      <alignment wrapText="1"/>
      <protection hidden="1"/>
    </xf>
    <xf numFmtId="0" fontId="44" fillId="7" borderId="136" xfId="0" applyFont="1" applyFill="1" applyBorder="1" applyAlignment="1" applyProtection="1">
      <alignment horizontal="left"/>
      <protection hidden="1"/>
    </xf>
    <xf numFmtId="0" fontId="60" fillId="7" borderId="136" xfId="0" applyFont="1" applyFill="1" applyBorder="1" applyAlignment="1" applyProtection="1">
      <alignment horizontal="left"/>
      <protection hidden="1"/>
    </xf>
    <xf numFmtId="0" fontId="45" fillId="7" borderId="136" xfId="0" applyFont="1" applyFill="1" applyBorder="1" applyAlignment="1" applyProtection="1">
      <alignment horizontal="left"/>
      <protection hidden="1"/>
    </xf>
    <xf numFmtId="0" fontId="44" fillId="7" borderId="154" xfId="0" applyFont="1" applyFill="1" applyBorder="1" applyAlignment="1" applyProtection="1">
      <alignment horizontal="left"/>
      <protection hidden="1"/>
    </xf>
    <xf numFmtId="0" fontId="3"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6" fillId="2" borderId="159" xfId="0" applyFont="1" applyFill="1" applyBorder="1" applyAlignment="1" applyProtection="1">
      <alignment vertical="center"/>
      <protection hidden="1"/>
    </xf>
    <xf numFmtId="0" fontId="44" fillId="7" borderId="129" xfId="0" applyFont="1" applyFill="1" applyBorder="1" applyAlignment="1" applyProtection="1">
      <alignment horizontal="left" wrapText="1"/>
      <protection hidden="1"/>
    </xf>
    <xf numFmtId="0" fontId="45" fillId="7" borderId="127" xfId="0" applyFont="1" applyFill="1" applyBorder="1" applyAlignment="1" applyProtection="1">
      <alignment horizontal="left" wrapText="1"/>
      <protection hidden="1"/>
    </xf>
    <xf numFmtId="0" fontId="44" fillId="7" borderId="135" xfId="0" applyFont="1" applyFill="1" applyBorder="1" applyProtection="1">
      <protection hidden="1"/>
    </xf>
    <xf numFmtId="0" fontId="98" fillId="2" borderId="0" xfId="0" applyFont="1" applyFill="1" applyAlignment="1" applyProtection="1">
      <alignment vertical="top" wrapText="1"/>
      <protection hidden="1"/>
    </xf>
    <xf numFmtId="0" fontId="0" fillId="2" borderId="160" xfId="0" applyFill="1" applyBorder="1" applyProtection="1">
      <protection hidden="1"/>
    </xf>
    <xf numFmtId="0" fontId="11" fillId="2" borderId="160" xfId="0" applyFont="1" applyFill="1" applyBorder="1" applyProtection="1">
      <protection hidden="1"/>
    </xf>
    <xf numFmtId="0" fontId="0" fillId="2" borderId="161" xfId="0" applyFill="1" applyBorder="1" applyProtection="1">
      <protection hidden="1"/>
    </xf>
    <xf numFmtId="166" fontId="45" fillId="7" borderId="127" xfId="3" applyNumberFormat="1" applyFont="1" applyFill="1" applyBorder="1" applyAlignment="1" applyProtection="1">
      <protection hidden="1"/>
    </xf>
    <xf numFmtId="0" fontId="0" fillId="7" borderId="0" xfId="0" applyFill="1" applyProtection="1">
      <protection hidden="1"/>
    </xf>
    <xf numFmtId="0" fontId="45" fillId="14" borderId="133" xfId="0" applyFont="1" applyFill="1" applyBorder="1" applyAlignment="1" applyProtection="1">
      <alignment horizontal="center"/>
      <protection locked="0"/>
    </xf>
    <xf numFmtId="0" fontId="60" fillId="14" borderId="133" xfId="0" applyFont="1" applyFill="1" applyBorder="1" applyAlignment="1" applyProtection="1">
      <alignment horizontal="center"/>
      <protection locked="0"/>
    </xf>
    <xf numFmtId="167" fontId="60" fillId="14" borderId="133" xfId="0" applyNumberFormat="1" applyFont="1" applyFill="1" applyBorder="1" applyAlignment="1" applyProtection="1">
      <alignment horizontal="center"/>
      <protection locked="0"/>
    </xf>
    <xf numFmtId="0" fontId="45" fillId="14" borderId="137" xfId="0" applyFont="1" applyFill="1" applyBorder="1" applyAlignment="1" applyProtection="1">
      <alignment horizontal="center" vertical="center"/>
      <protection locked="0"/>
    </xf>
    <xf numFmtId="0" fontId="61" fillId="7" borderId="133" xfId="0" applyFont="1" applyFill="1" applyBorder="1" applyAlignment="1" applyProtection="1">
      <alignment vertical="center"/>
      <protection hidden="1"/>
    </xf>
    <xf numFmtId="0" fontId="61" fillId="7" borderId="132" xfId="0" applyFont="1" applyFill="1" applyBorder="1" applyAlignment="1" applyProtection="1">
      <alignment vertical="center"/>
      <protection hidden="1"/>
    </xf>
    <xf numFmtId="0" fontId="61" fillId="7" borderId="134" xfId="0" applyFont="1" applyFill="1" applyBorder="1" applyAlignment="1" applyProtection="1">
      <alignment vertical="center"/>
      <protection hidden="1"/>
    </xf>
    <xf numFmtId="0" fontId="45" fillId="14" borderId="197" xfId="0" applyFont="1" applyFill="1" applyBorder="1" applyAlignment="1" applyProtection="1">
      <alignment horizontal="center" vertical="center" wrapText="1"/>
      <protection locked="0"/>
    </xf>
    <xf numFmtId="167" fontId="45" fillId="14" borderId="144" xfId="0" applyNumberFormat="1" applyFont="1" applyFill="1" applyBorder="1" applyAlignment="1" applyProtection="1">
      <alignment horizontal="center" vertical="center" wrapText="1"/>
      <protection locked="0"/>
    </xf>
    <xf numFmtId="0" fontId="45" fillId="14" borderId="198" xfId="0" applyFont="1" applyFill="1" applyBorder="1" applyAlignment="1" applyProtection="1">
      <alignment horizontal="center" vertical="center" wrapText="1"/>
      <protection locked="0"/>
    </xf>
    <xf numFmtId="167" fontId="45" fillId="14" borderId="199" xfId="0" applyNumberFormat="1" applyFont="1" applyFill="1" applyBorder="1" applyAlignment="1" applyProtection="1">
      <alignment horizontal="center" vertical="center" wrapText="1"/>
      <protection locked="0"/>
    </xf>
    <xf numFmtId="10" fontId="0" fillId="0" borderId="0" xfId="3" applyNumberFormat="1" applyFont="1"/>
    <xf numFmtId="1" fontId="43" fillId="2" borderId="200" xfId="0" applyNumberFormat="1" applyFont="1" applyFill="1" applyBorder="1" applyAlignment="1" applyProtection="1">
      <alignment horizontal="right"/>
      <protection hidden="1"/>
    </xf>
    <xf numFmtId="167" fontId="45" fillId="0" borderId="25" xfId="0" applyNumberFormat="1" applyFont="1" applyBorder="1" applyAlignment="1">
      <alignment horizontal="right"/>
    </xf>
    <xf numFmtId="9" fontId="45" fillId="14" borderId="16" xfId="0" applyNumberFormat="1" applyFont="1" applyFill="1" applyBorder="1" applyAlignment="1" applyProtection="1">
      <alignment horizontal="right"/>
      <protection locked="0"/>
    </xf>
    <xf numFmtId="167" fontId="45" fillId="0" borderId="25" xfId="0" applyNumberFormat="1" applyFont="1" applyBorder="1" applyAlignment="1">
      <alignment horizontal="right" vertical="center"/>
    </xf>
    <xf numFmtId="9" fontId="45" fillId="14" borderId="16" xfId="0" applyNumberFormat="1" applyFont="1" applyFill="1" applyBorder="1" applyAlignment="1" applyProtection="1">
      <alignment horizontal="right" vertical="center"/>
      <protection locked="0"/>
    </xf>
    <xf numFmtId="167" fontId="44" fillId="0" borderId="26" xfId="0" applyNumberFormat="1" applyFont="1" applyBorder="1" applyAlignment="1">
      <alignment horizontal="right"/>
    </xf>
    <xf numFmtId="9" fontId="45" fillId="14" borderId="22" xfId="3" applyFont="1" applyFill="1" applyBorder="1" applyAlignment="1" applyProtection="1">
      <alignment horizontal="right"/>
      <protection locked="0"/>
    </xf>
    <xf numFmtId="167" fontId="45" fillId="14" borderId="16" xfId="0" applyNumberFormat="1" applyFont="1" applyFill="1" applyBorder="1" applyAlignment="1" applyProtection="1">
      <alignment horizontal="right" vertical="center"/>
      <protection locked="0"/>
    </xf>
    <xf numFmtId="167" fontId="44" fillId="0" borderId="35" xfId="0" applyNumberFormat="1" applyFont="1" applyBorder="1" applyAlignment="1">
      <alignment horizontal="right"/>
    </xf>
    <xf numFmtId="0" fontId="60" fillId="14" borderId="132" xfId="0" applyFont="1" applyFill="1" applyBorder="1" applyAlignment="1" applyProtection="1">
      <alignment horizontal="center"/>
      <protection locked="0"/>
    </xf>
    <xf numFmtId="0" fontId="60" fillId="7" borderId="46" xfId="0" applyFont="1" applyFill="1" applyBorder="1" applyAlignment="1" applyProtection="1">
      <alignment horizontal="left"/>
      <protection hidden="1"/>
    </xf>
    <xf numFmtId="0" fontId="45" fillId="7" borderId="133" xfId="4" applyFont="1" applyFill="1" applyBorder="1" applyAlignment="1" applyProtection="1">
      <alignment horizontal="left"/>
    </xf>
    <xf numFmtId="0" fontId="45" fillId="7" borderId="132" xfId="4" applyFont="1" applyFill="1" applyBorder="1" applyAlignment="1" applyProtection="1">
      <alignment horizontal="left"/>
    </xf>
    <xf numFmtId="0" fontId="110" fillId="2" borderId="0" xfId="0" applyFont="1" applyFill="1" applyAlignment="1" applyProtection="1">
      <alignment wrapText="1"/>
      <protection hidden="1"/>
    </xf>
    <xf numFmtId="0" fontId="110" fillId="2" borderId="159" xfId="0" applyFont="1" applyFill="1" applyBorder="1" applyAlignment="1" applyProtection="1">
      <alignment wrapText="1"/>
      <protection hidden="1"/>
    </xf>
    <xf numFmtId="0" fontId="3" fillId="2" borderId="159" xfId="0" applyFont="1" applyFill="1" applyBorder="1" applyAlignment="1" applyProtection="1">
      <alignment vertical="center" wrapText="1"/>
      <protection hidden="1"/>
    </xf>
    <xf numFmtId="0" fontId="112" fillId="2" borderId="0" xfId="0" applyFont="1" applyFill="1" applyProtection="1">
      <protection hidden="1"/>
    </xf>
    <xf numFmtId="0" fontId="113" fillId="2" borderId="0" xfId="0" applyFont="1" applyFill="1" applyProtection="1">
      <protection hidden="1"/>
    </xf>
    <xf numFmtId="0" fontId="114" fillId="2" borderId="0" xfId="0" applyFont="1" applyFill="1" applyProtection="1">
      <protection hidden="1"/>
    </xf>
    <xf numFmtId="0" fontId="114" fillId="2" borderId="0" xfId="0" applyFont="1" applyFill="1" applyAlignment="1" applyProtection="1">
      <alignment horizontal="center"/>
      <protection hidden="1"/>
    </xf>
    <xf numFmtId="0" fontId="63" fillId="7" borderId="0" xfId="0" applyFont="1" applyFill="1"/>
    <xf numFmtId="0" fontId="115" fillId="2" borderId="0" xfId="0" applyFont="1" applyFill="1" applyProtection="1">
      <protection hidden="1"/>
    </xf>
    <xf numFmtId="0" fontId="59" fillId="2" borderId="0" xfId="0" applyFont="1" applyFill="1" applyAlignment="1">
      <alignment horizontal="center" vertical="center" wrapText="1"/>
    </xf>
    <xf numFmtId="167" fontId="60" fillId="0" borderId="25" xfId="0" applyNumberFormat="1" applyFont="1" applyBorder="1" applyAlignment="1">
      <alignment horizontal="right"/>
    </xf>
    <xf numFmtId="9" fontId="60" fillId="14" borderId="16" xfId="0" applyNumberFormat="1" applyFont="1" applyFill="1" applyBorder="1" applyAlignment="1" applyProtection="1">
      <alignment horizontal="right"/>
      <protection locked="0"/>
    </xf>
    <xf numFmtId="0" fontId="59" fillId="0" borderId="24" xfId="0" applyFont="1" applyBorder="1" applyAlignment="1">
      <alignment horizontal="right" vertical="center" wrapText="1"/>
    </xf>
    <xf numFmtId="0" fontId="71" fillId="0" borderId="24" xfId="0" applyFont="1" applyBorder="1" applyAlignment="1">
      <alignment horizontal="right" vertical="center" wrapText="1"/>
    </xf>
    <xf numFmtId="0" fontId="64" fillId="0" borderId="33" xfId="0" applyFont="1" applyBorder="1" applyAlignment="1">
      <alignment horizontal="right" vertical="center" wrapText="1"/>
    </xf>
    <xf numFmtId="167" fontId="64" fillId="0" borderId="33" xfId="0" applyNumberFormat="1" applyFont="1" applyBorder="1" applyAlignment="1">
      <alignment horizontal="right" vertical="center" wrapText="1"/>
    </xf>
    <xf numFmtId="9" fontId="64" fillId="0" borderId="34" xfId="0" applyNumberFormat="1" applyFont="1" applyBorder="1" applyAlignment="1">
      <alignment horizontal="right" vertical="center" wrapText="1"/>
    </xf>
    <xf numFmtId="0" fontId="71" fillId="2" borderId="0" xfId="0" applyFont="1" applyFill="1" applyAlignment="1">
      <alignment horizontal="center" vertical="center" wrapText="1"/>
    </xf>
    <xf numFmtId="0" fontId="73" fillId="0" borderId="33" xfId="0" applyFont="1" applyBorder="1" applyAlignment="1">
      <alignment horizontal="right" vertical="center" wrapText="1"/>
    </xf>
    <xf numFmtId="167" fontId="73" fillId="0" borderId="33" xfId="0" applyNumberFormat="1" applyFont="1" applyBorder="1" applyAlignment="1">
      <alignment horizontal="right" vertical="center" wrapText="1"/>
    </xf>
    <xf numFmtId="167" fontId="73" fillId="0" borderId="34" xfId="0" applyNumberFormat="1" applyFont="1" applyBorder="1" applyAlignment="1">
      <alignment horizontal="right" vertical="center" wrapText="1"/>
    </xf>
    <xf numFmtId="9" fontId="60" fillId="14" borderId="22" xfId="3" applyFont="1" applyFill="1" applyBorder="1" applyAlignment="1" applyProtection="1">
      <alignment horizontal="right"/>
      <protection locked="0"/>
    </xf>
    <xf numFmtId="167" fontId="60" fillId="14" borderId="16" xfId="0" applyNumberFormat="1" applyFont="1" applyFill="1" applyBorder="1" applyAlignment="1" applyProtection="1">
      <alignment horizontal="right"/>
      <protection locked="0"/>
    </xf>
    <xf numFmtId="167" fontId="61" fillId="0" borderId="35" xfId="0" applyNumberFormat="1" applyFont="1" applyBorder="1" applyAlignment="1">
      <alignment horizontal="right"/>
    </xf>
    <xf numFmtId="167" fontId="73" fillId="0" borderId="0" xfId="0" applyNumberFormat="1" applyFont="1" applyAlignment="1">
      <alignment horizontal="right" vertical="center" wrapText="1"/>
    </xf>
    <xf numFmtId="0" fontId="73" fillId="0" borderId="212" xfId="0" applyFont="1" applyBorder="1"/>
    <xf numFmtId="0" fontId="60" fillId="0" borderId="212" xfId="0" applyFont="1" applyBorder="1"/>
    <xf numFmtId="164" fontId="60" fillId="0" borderId="212" xfId="0" applyNumberFormat="1" applyFont="1" applyBorder="1"/>
    <xf numFmtId="167" fontId="61" fillId="0" borderId="212" xfId="0" applyNumberFormat="1" applyFont="1" applyBorder="1" applyAlignment="1">
      <alignment horizontal="right"/>
    </xf>
    <xf numFmtId="167" fontId="61" fillId="0" borderId="6" xfId="0" applyNumberFormat="1" applyFont="1" applyBorder="1"/>
    <xf numFmtId="0" fontId="60" fillId="2" borderId="0" xfId="0" quotePrefix="1" applyFont="1" applyFill="1" applyAlignment="1">
      <alignment horizontal="left"/>
    </xf>
    <xf numFmtId="9" fontId="60" fillId="14" borderId="215" xfId="3" applyFont="1" applyFill="1" applyBorder="1" applyAlignment="1" applyProtection="1">
      <alignment horizontal="right"/>
      <protection locked="0"/>
    </xf>
    <xf numFmtId="167" fontId="60" fillId="14" borderId="216" xfId="0" applyNumberFormat="1" applyFont="1" applyFill="1" applyBorder="1" applyAlignment="1" applyProtection="1">
      <alignment horizontal="right"/>
      <protection locked="0"/>
    </xf>
    <xf numFmtId="167" fontId="61" fillId="0" borderId="73" xfId="0" applyNumberFormat="1" applyFont="1" applyBorder="1" applyAlignment="1">
      <alignment horizontal="right"/>
    </xf>
    <xf numFmtId="0" fontId="61" fillId="2" borderId="6" xfId="0" quotePrefix="1" applyFont="1" applyFill="1" applyBorder="1" applyAlignment="1">
      <alignment horizontal="left"/>
    </xf>
    <xf numFmtId="0" fontId="60" fillId="2" borderId="6" xfId="0" quotePrefix="1" applyFont="1" applyFill="1" applyBorder="1" applyAlignment="1">
      <alignment horizontal="left"/>
    </xf>
    <xf numFmtId="167" fontId="61" fillId="2" borderId="213" xfId="0" applyNumberFormat="1" applyFont="1" applyFill="1" applyBorder="1" applyAlignment="1">
      <alignment horizontal="right"/>
    </xf>
    <xf numFmtId="0" fontId="26" fillId="20" borderId="6" xfId="0" applyFont="1" applyFill="1" applyBorder="1"/>
    <xf numFmtId="0" fontId="116" fillId="20" borderId="6" xfId="0" applyFont="1" applyFill="1" applyBorder="1"/>
    <xf numFmtId="0" fontId="116" fillId="20" borderId="177" xfId="0" applyFont="1" applyFill="1" applyBorder="1"/>
    <xf numFmtId="167" fontId="117" fillId="20" borderId="0" xfId="0" applyNumberFormat="1" applyFont="1" applyFill="1" applyAlignment="1">
      <alignment horizontal="right"/>
    </xf>
    <xf numFmtId="0" fontId="60" fillId="2" borderId="178" xfId="0" quotePrefix="1" applyFont="1" applyFill="1" applyBorder="1" applyAlignment="1">
      <alignment horizontal="left"/>
    </xf>
    <xf numFmtId="167" fontId="104" fillId="0" borderId="168" xfId="0" quotePrefix="1" applyNumberFormat="1" applyFont="1" applyBorder="1" applyAlignment="1">
      <alignment horizontal="right"/>
    </xf>
    <xf numFmtId="167" fontId="79" fillId="0" borderId="218" xfId="0" quotePrefix="1" applyNumberFormat="1" applyFont="1" applyBorder="1" applyAlignment="1">
      <alignment horizontal="right"/>
    </xf>
    <xf numFmtId="9" fontId="73" fillId="0" borderId="219" xfId="3" applyFont="1" applyBorder="1" applyAlignment="1"/>
    <xf numFmtId="9" fontId="73" fillId="2" borderId="220" xfId="3" applyFont="1" applyFill="1" applyBorder="1" applyAlignment="1"/>
    <xf numFmtId="0" fontId="60" fillId="2" borderId="168" xfId="0" quotePrefix="1" applyFont="1" applyFill="1" applyBorder="1" applyAlignment="1">
      <alignment horizontal="left"/>
    </xf>
    <xf numFmtId="0" fontId="60" fillId="2" borderId="218" xfId="0" quotePrefix="1" applyFont="1" applyFill="1" applyBorder="1" applyAlignment="1">
      <alignment horizontal="left"/>
    </xf>
    <xf numFmtId="9" fontId="73" fillId="2" borderId="219" xfId="3" applyFont="1" applyFill="1" applyBorder="1" applyAlignment="1"/>
    <xf numFmtId="0" fontId="66" fillId="8" borderId="10" xfId="0" applyFont="1" applyFill="1" applyBorder="1" applyAlignment="1">
      <alignment vertical="center"/>
    </xf>
    <xf numFmtId="0" fontId="23" fillId="8" borderId="10" xfId="0" applyFont="1" applyFill="1" applyBorder="1" applyAlignment="1">
      <alignment vertical="center"/>
    </xf>
    <xf numFmtId="167" fontId="61" fillId="13" borderId="0" xfId="0" applyNumberFormat="1" applyFont="1" applyFill="1" applyAlignment="1" applyProtection="1">
      <alignment horizontal="center"/>
      <protection hidden="1"/>
    </xf>
    <xf numFmtId="167" fontId="61" fillId="13" borderId="151" xfId="0" applyNumberFormat="1" applyFont="1" applyFill="1" applyBorder="1" applyAlignment="1" applyProtection="1">
      <alignment horizontal="center"/>
      <protection hidden="1"/>
    </xf>
    <xf numFmtId="166" fontId="58" fillId="2" borderId="129" xfId="0" applyNumberFormat="1" applyFont="1" applyFill="1" applyBorder="1" applyProtection="1">
      <protection hidden="1"/>
    </xf>
    <xf numFmtId="166" fontId="58" fillId="2" borderId="127" xfId="0" applyNumberFormat="1" applyFont="1" applyFill="1" applyBorder="1" applyProtection="1">
      <protection hidden="1"/>
    </xf>
    <xf numFmtId="167" fontId="58" fillId="2" borderId="129" xfId="0" applyNumberFormat="1" applyFont="1" applyFill="1" applyBorder="1" applyProtection="1">
      <protection hidden="1"/>
    </xf>
    <xf numFmtId="167" fontId="58" fillId="2" borderId="127" xfId="0" applyNumberFormat="1" applyFont="1" applyFill="1" applyBorder="1" applyProtection="1">
      <protection hidden="1"/>
    </xf>
    <xf numFmtId="167" fontId="58" fillId="2" borderId="130" xfId="0" applyNumberFormat="1" applyFont="1" applyFill="1" applyBorder="1" applyProtection="1">
      <protection hidden="1"/>
    </xf>
    <xf numFmtId="166" fontId="58" fillId="2" borderId="0" xfId="0" applyNumberFormat="1" applyFont="1" applyFill="1" applyProtection="1">
      <protection hidden="1"/>
    </xf>
    <xf numFmtId="167" fontId="58" fillId="2" borderId="46" xfId="0" applyNumberFormat="1" applyFont="1" applyFill="1" applyBorder="1" applyProtection="1">
      <protection hidden="1"/>
    </xf>
    <xf numFmtId="167" fontId="58" fillId="2" borderId="0" xfId="0" applyNumberFormat="1" applyFont="1" applyFill="1" applyProtection="1">
      <protection hidden="1"/>
    </xf>
    <xf numFmtId="167" fontId="58" fillId="2" borderId="128" xfId="0" applyNumberFormat="1" applyFont="1" applyFill="1" applyBorder="1" applyProtection="1">
      <protection hidden="1"/>
    </xf>
    <xf numFmtId="166" fontId="58" fillId="2" borderId="46" xfId="0" applyNumberFormat="1" applyFont="1" applyFill="1" applyBorder="1" applyProtection="1">
      <protection hidden="1"/>
    </xf>
    <xf numFmtId="0" fontId="60" fillId="7" borderId="129" xfId="0" applyFont="1" applyFill="1" applyBorder="1" applyAlignment="1" applyProtection="1">
      <alignment horizontal="center" vertical="center"/>
      <protection hidden="1"/>
    </xf>
    <xf numFmtId="0" fontId="72" fillId="7" borderId="129" xfId="0" applyFont="1" applyFill="1" applyBorder="1" applyAlignment="1" applyProtection="1">
      <alignment horizontal="center" vertical="center"/>
      <protection hidden="1"/>
    </xf>
    <xf numFmtId="0" fontId="115" fillId="2" borderId="0" xfId="0" applyFont="1" applyFill="1" applyAlignment="1" applyProtection="1">
      <alignment vertical="center"/>
      <protection hidden="1"/>
    </xf>
    <xf numFmtId="0" fontId="11" fillId="2" borderId="0" xfId="0" applyFont="1" applyFill="1"/>
    <xf numFmtId="166" fontId="0" fillId="2" borderId="0" xfId="0" applyNumberFormat="1" applyFill="1"/>
    <xf numFmtId="0" fontId="0" fillId="3" borderId="0" xfId="0" applyFill="1" applyAlignment="1">
      <alignment vertical="center"/>
    </xf>
    <xf numFmtId="0" fontId="44" fillId="18" borderId="0" xfId="0" applyFont="1" applyFill="1"/>
    <xf numFmtId="0" fontId="45" fillId="18" borderId="0" xfId="0" applyFont="1" applyFill="1"/>
    <xf numFmtId="0" fontId="44" fillId="14" borderId="0" xfId="0" applyFont="1" applyFill="1" applyAlignment="1">
      <alignment vertical="center"/>
    </xf>
    <xf numFmtId="0" fontId="56" fillId="18" borderId="0" xfId="4" applyFont="1" applyFill="1" applyAlignment="1" applyProtection="1"/>
    <xf numFmtId="0" fontId="104" fillId="18" borderId="0" xfId="4" applyFont="1" applyFill="1" applyAlignment="1" applyProtection="1"/>
    <xf numFmtId="164" fontId="0" fillId="11" borderId="16" xfId="0" applyNumberFormat="1" applyFill="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wrapText="1"/>
    </xf>
    <xf numFmtId="0" fontId="31" fillId="4" borderId="0" xfId="0" applyFont="1" applyFill="1" applyAlignment="1">
      <alignment horizontal="left"/>
    </xf>
    <xf numFmtId="0" fontId="0" fillId="4" borderId="0" xfId="0" applyFill="1" applyAlignment="1">
      <alignment horizontal="left"/>
    </xf>
    <xf numFmtId="0" fontId="0" fillId="0" borderId="0" xfId="0" applyAlignment="1">
      <alignment horizontal="left"/>
    </xf>
    <xf numFmtId="0" fontId="29" fillId="4" borderId="0" xfId="0" applyFont="1" applyFill="1" applyAlignment="1">
      <alignment horizontal="left"/>
    </xf>
    <xf numFmtId="0" fontId="29" fillId="4" borderId="0" xfId="0" applyFont="1" applyFill="1" applyAlignment="1">
      <alignment horizontal="left" wrapText="1"/>
    </xf>
    <xf numFmtId="0" fontId="29" fillId="4" borderId="0" xfId="0" applyFont="1" applyFill="1" applyAlignment="1">
      <alignment horizontal="left" vertical="top" wrapText="1"/>
    </xf>
    <xf numFmtId="0" fontId="99" fillId="4" borderId="0" xfId="0" applyFont="1" applyFill="1" applyAlignment="1">
      <alignment horizontal="left"/>
    </xf>
    <xf numFmtId="0" fontId="62" fillId="4" borderId="0" xfId="0" applyFont="1" applyFill="1" applyAlignment="1">
      <alignment horizontal="left" wrapText="1"/>
    </xf>
    <xf numFmtId="0" fontId="29" fillId="4" borderId="0" xfId="0" applyFont="1" applyFill="1" applyAlignment="1">
      <alignment wrapText="1"/>
    </xf>
    <xf numFmtId="0" fontId="28" fillId="10" borderId="0" xfId="0" applyFont="1" applyFill="1" applyAlignment="1">
      <alignment horizontal="left" vertical="top" indent="2"/>
    </xf>
    <xf numFmtId="0" fontId="29" fillId="10" borderId="0" xfId="0" applyFont="1" applyFill="1"/>
    <xf numFmtId="0" fontId="29" fillId="10" borderId="0" xfId="0" applyFont="1" applyFill="1" applyAlignment="1">
      <alignment wrapText="1"/>
    </xf>
    <xf numFmtId="0" fontId="29" fillId="4" borderId="0" xfId="0" applyFont="1" applyFill="1"/>
    <xf numFmtId="0" fontId="27" fillId="10" borderId="0" xfId="0" applyFont="1" applyFill="1" applyAlignment="1">
      <alignment horizontal="left" vertical="top"/>
    </xf>
    <xf numFmtId="0" fontId="5" fillId="2" borderId="0" xfId="0" applyFont="1" applyFill="1"/>
    <xf numFmtId="167" fontId="90" fillId="0" borderId="151" xfId="0" applyNumberFormat="1" applyFont="1" applyBorder="1" applyAlignment="1" applyProtection="1">
      <alignment horizontal="right" vertical="center"/>
      <protection locked="0"/>
    </xf>
    <xf numFmtId="167" fontId="90" fillId="0" borderId="152" xfId="0" applyNumberFormat="1" applyFont="1" applyBorder="1" applyAlignment="1" applyProtection="1">
      <alignment horizontal="right" vertical="center"/>
      <protection locked="0"/>
    </xf>
    <xf numFmtId="167" fontId="90" fillId="0" borderId="223" xfId="0" applyNumberFormat="1" applyFont="1" applyBorder="1" applyAlignment="1" applyProtection="1">
      <alignment horizontal="right" vertical="center"/>
      <protection locked="0"/>
    </xf>
    <xf numFmtId="167" fontId="89" fillId="0" borderId="224" xfId="0" applyNumberFormat="1" applyFont="1" applyBorder="1" applyAlignment="1" applyProtection="1">
      <alignment horizontal="right" vertical="center"/>
      <protection locked="0"/>
    </xf>
    <xf numFmtId="167" fontId="89" fillId="0" borderId="153" xfId="0" applyNumberFormat="1" applyFont="1" applyBorder="1" applyAlignment="1" applyProtection="1">
      <alignment horizontal="right" vertical="center"/>
      <protection locked="0"/>
    </xf>
    <xf numFmtId="167" fontId="89" fillId="0" borderId="223" xfId="0" applyNumberFormat="1" applyFont="1" applyBorder="1" applyAlignment="1" applyProtection="1">
      <alignment horizontal="right" vertical="center"/>
      <protection locked="0"/>
    </xf>
    <xf numFmtId="167" fontId="89" fillId="0" borderId="225" xfId="0" applyNumberFormat="1" applyFont="1" applyBorder="1" applyAlignment="1" applyProtection="1">
      <alignment horizontal="right" vertical="center"/>
      <protection locked="0"/>
    </xf>
    <xf numFmtId="167" fontId="89" fillId="0" borderId="164" xfId="0" applyNumberFormat="1" applyFont="1" applyBorder="1" applyAlignment="1" applyProtection="1">
      <alignment horizontal="right" vertical="center"/>
      <protection locked="0"/>
    </xf>
    <xf numFmtId="167" fontId="89" fillId="0" borderId="226" xfId="0" applyNumberFormat="1" applyFont="1" applyBorder="1" applyAlignment="1" applyProtection="1">
      <alignment horizontal="right" vertical="center"/>
      <protection locked="0"/>
    </xf>
    <xf numFmtId="167" fontId="89" fillId="0" borderId="227" xfId="0" applyNumberFormat="1" applyFont="1" applyBorder="1" applyAlignment="1" applyProtection="1">
      <alignment horizontal="right" vertical="center"/>
      <protection locked="0"/>
    </xf>
    <xf numFmtId="167" fontId="89" fillId="0" borderId="228" xfId="0" applyNumberFormat="1" applyFont="1" applyBorder="1" applyAlignment="1" applyProtection="1">
      <alignment horizontal="right" vertical="center"/>
      <protection locked="0"/>
    </xf>
    <xf numFmtId="167" fontId="89" fillId="0" borderId="229" xfId="0" applyNumberFormat="1" applyFont="1" applyBorder="1" applyAlignment="1" applyProtection="1">
      <alignment horizontal="right" vertical="center"/>
      <protection locked="0"/>
    </xf>
    <xf numFmtId="0" fontId="32" fillId="8" borderId="86" xfId="0" applyFont="1" applyFill="1" applyBorder="1" applyAlignment="1" applyProtection="1">
      <alignment vertical="center"/>
      <protection hidden="1"/>
    </xf>
    <xf numFmtId="0" fontId="21" fillId="8" borderId="33" xfId="0" applyFont="1" applyFill="1" applyBorder="1" applyAlignment="1" applyProtection="1">
      <alignment vertical="center"/>
      <protection hidden="1"/>
    </xf>
    <xf numFmtId="0" fontId="21" fillId="8" borderId="34" xfId="0" applyFont="1" applyFill="1" applyBorder="1" applyAlignment="1" applyProtection="1">
      <alignment vertical="center"/>
      <protection hidden="1"/>
    </xf>
    <xf numFmtId="0" fontId="21" fillId="7" borderId="0" xfId="0" applyFont="1" applyFill="1" applyAlignment="1" applyProtection="1">
      <alignment vertical="center"/>
      <protection hidden="1"/>
    </xf>
    <xf numFmtId="0" fontId="32" fillId="8" borderId="80" xfId="0" applyFont="1" applyFill="1" applyBorder="1" applyAlignment="1" applyProtection="1">
      <alignment vertical="center"/>
      <protection hidden="1"/>
    </xf>
    <xf numFmtId="0" fontId="32" fillId="8" borderId="71" xfId="0" applyFont="1" applyFill="1" applyBorder="1" applyAlignment="1" applyProtection="1">
      <alignment vertical="center"/>
      <protection hidden="1"/>
    </xf>
    <xf numFmtId="0" fontId="21" fillId="8" borderId="72" xfId="0" applyFont="1" applyFill="1" applyBorder="1" applyAlignment="1" applyProtection="1">
      <alignment vertical="center"/>
      <protection hidden="1"/>
    </xf>
    <xf numFmtId="0" fontId="21" fillId="8" borderId="38" xfId="0" applyFont="1" applyFill="1" applyBorder="1" applyAlignment="1" applyProtection="1">
      <alignment vertical="center"/>
      <protection hidden="1"/>
    </xf>
    <xf numFmtId="0" fontId="33" fillId="9" borderId="77" xfId="0" applyFont="1" applyFill="1" applyBorder="1" applyAlignment="1" applyProtection="1">
      <alignment vertical="center"/>
      <protection hidden="1"/>
    </xf>
    <xf numFmtId="0" fontId="33" fillId="9" borderId="0" xfId="0" applyFont="1" applyFill="1" applyAlignment="1" applyProtection="1">
      <alignment vertical="center"/>
      <protection hidden="1"/>
    </xf>
    <xf numFmtId="0" fontId="33" fillId="9" borderId="73" xfId="0" applyFont="1" applyFill="1" applyBorder="1" applyAlignment="1" applyProtection="1">
      <alignment vertical="center"/>
      <protection hidden="1"/>
    </xf>
    <xf numFmtId="0" fontId="33" fillId="7" borderId="0" xfId="0" applyFont="1" applyFill="1" applyAlignment="1" applyProtection="1">
      <alignment vertical="center"/>
      <protection hidden="1"/>
    </xf>
    <xf numFmtId="0" fontId="33" fillId="9" borderId="81" xfId="0" applyFont="1" applyFill="1" applyBorder="1" applyAlignment="1" applyProtection="1">
      <alignment vertical="center"/>
      <protection hidden="1"/>
    </xf>
    <xf numFmtId="0" fontId="33" fillId="9" borderId="49" xfId="0" applyFont="1" applyFill="1" applyBorder="1" applyAlignment="1" applyProtection="1">
      <alignment vertical="center"/>
      <protection hidden="1"/>
    </xf>
    <xf numFmtId="0" fontId="0" fillId="2" borderId="77" xfId="0" applyFill="1" applyBorder="1" applyProtection="1">
      <protection hidden="1"/>
    </xf>
    <xf numFmtId="0" fontId="0" fillId="2" borderId="0" xfId="0" applyFill="1" applyAlignment="1" applyProtection="1">
      <alignment horizontal="left"/>
      <protection hidden="1"/>
    </xf>
    <xf numFmtId="0" fontId="0" fillId="2" borderId="73" xfId="0" applyFill="1" applyBorder="1" applyProtection="1">
      <protection hidden="1"/>
    </xf>
    <xf numFmtId="0" fontId="19" fillId="2" borderId="82" xfId="0" applyFont="1" applyFill="1" applyBorder="1" applyAlignment="1" applyProtection="1">
      <alignment vertical="center"/>
      <protection hidden="1"/>
    </xf>
    <xf numFmtId="0" fontId="19" fillId="2" borderId="7" xfId="0" applyFont="1" applyFill="1" applyBorder="1" applyAlignment="1" applyProtection="1">
      <alignment vertical="center"/>
      <protection hidden="1"/>
    </xf>
    <xf numFmtId="0" fontId="19" fillId="2" borderId="91" xfId="0" applyFont="1" applyFill="1" applyBorder="1" applyAlignment="1" applyProtection="1">
      <alignment vertical="center"/>
      <protection hidden="1"/>
    </xf>
    <xf numFmtId="1" fontId="0" fillId="2" borderId="0" xfId="0" applyNumberFormat="1" applyFill="1" applyAlignment="1" applyProtection="1">
      <alignment horizontal="center"/>
      <protection hidden="1"/>
    </xf>
    <xf numFmtId="0" fontId="1" fillId="2" borderId="83" xfId="0" applyFont="1" applyFill="1" applyBorder="1" applyProtection="1">
      <protection hidden="1"/>
    </xf>
    <xf numFmtId="0" fontId="0" fillId="2" borderId="2" xfId="0" applyFill="1" applyBorder="1" applyAlignment="1" applyProtection="1">
      <alignment horizontal="center"/>
      <protection hidden="1"/>
    </xf>
    <xf numFmtId="0" fontId="0" fillId="2" borderId="2" xfId="0" applyFill="1" applyBorder="1" applyProtection="1">
      <protection hidden="1"/>
    </xf>
    <xf numFmtId="0" fontId="1" fillId="2" borderId="2" xfId="0" applyFont="1" applyFill="1" applyBorder="1" applyAlignment="1" applyProtection="1">
      <alignment horizontal="right"/>
      <protection hidden="1"/>
    </xf>
    <xf numFmtId="166" fontId="1" fillId="2" borderId="2" xfId="1" applyNumberFormat="1" applyFont="1" applyFill="1" applyBorder="1" applyAlignment="1" applyProtection="1">
      <alignment horizontal="center"/>
      <protection hidden="1"/>
    </xf>
    <xf numFmtId="0" fontId="1" fillId="2" borderId="92" xfId="0" quotePrefix="1" applyFont="1" applyFill="1" applyBorder="1" applyProtection="1">
      <protection hidden="1"/>
    </xf>
    <xf numFmtId="0" fontId="1" fillId="2" borderId="81" xfId="0" applyFont="1" applyFill="1" applyBorder="1" applyProtection="1">
      <protection hidden="1"/>
    </xf>
    <xf numFmtId="0" fontId="0" fillId="2" borderId="7" xfId="0" applyFill="1" applyBorder="1" applyProtection="1">
      <protection hidden="1"/>
    </xf>
    <xf numFmtId="0" fontId="1" fillId="2" borderId="7" xfId="0" applyFont="1" applyFill="1" applyBorder="1" applyAlignment="1" applyProtection="1">
      <alignment horizontal="right"/>
      <protection hidden="1"/>
    </xf>
    <xf numFmtId="3" fontId="1" fillId="2" borderId="0" xfId="2" applyNumberFormat="1" applyFont="1" applyFill="1" applyBorder="1" applyAlignment="1" applyProtection="1">
      <alignment horizontal="center"/>
      <protection hidden="1"/>
    </xf>
    <xf numFmtId="0" fontId="1" fillId="2" borderId="91" xfId="0" applyFont="1" applyFill="1" applyBorder="1" applyProtection="1">
      <protection hidden="1"/>
    </xf>
    <xf numFmtId="0" fontId="1" fillId="6" borderId="83" xfId="0" applyFont="1" applyFill="1" applyBorder="1" applyAlignment="1" applyProtection="1">
      <alignment vertical="center" textRotation="90"/>
      <protection hidden="1"/>
    </xf>
    <xf numFmtId="0" fontId="0" fillId="6" borderId="2" xfId="0" applyFill="1" applyBorder="1" applyAlignment="1" applyProtection="1">
      <alignment horizontal="center"/>
      <protection hidden="1"/>
    </xf>
    <xf numFmtId="0" fontId="0" fillId="6" borderId="2" xfId="0" applyFill="1" applyBorder="1" applyProtection="1">
      <protection hidden="1"/>
    </xf>
    <xf numFmtId="168" fontId="0" fillId="0" borderId="0" xfId="0" applyNumberFormat="1" applyAlignment="1" applyProtection="1">
      <alignment horizontal="center"/>
      <protection hidden="1"/>
    </xf>
    <xf numFmtId="0" fontId="1" fillId="6" borderId="81" xfId="0" applyFont="1" applyFill="1" applyBorder="1" applyAlignment="1" applyProtection="1">
      <alignment vertical="center" textRotation="90"/>
      <protection hidden="1"/>
    </xf>
    <xf numFmtId="0" fontId="0" fillId="6" borderId="0" xfId="0" applyFill="1" applyAlignment="1" applyProtection="1">
      <alignment horizontal="center"/>
      <protection hidden="1"/>
    </xf>
    <xf numFmtId="0" fontId="1" fillId="6" borderId="0" xfId="0" applyFont="1" applyFill="1" applyAlignment="1" applyProtection="1">
      <alignment wrapText="1"/>
      <protection hidden="1"/>
    </xf>
    <xf numFmtId="9" fontId="18" fillId="6" borderId="0" xfId="0" applyNumberFormat="1" applyFont="1" applyFill="1" applyAlignment="1" applyProtection="1">
      <alignment horizontal="right"/>
      <protection hidden="1"/>
    </xf>
    <xf numFmtId="0" fontId="18" fillId="6" borderId="0" xfId="0" applyFont="1" applyFill="1" applyAlignment="1" applyProtection="1">
      <alignment horizontal="right"/>
      <protection hidden="1"/>
    </xf>
    <xf numFmtId="9" fontId="18" fillId="6" borderId="49" xfId="0" applyNumberFormat="1" applyFont="1" applyFill="1" applyBorder="1" applyAlignment="1" applyProtection="1">
      <alignment horizontal="right"/>
      <protection hidden="1"/>
    </xf>
    <xf numFmtId="0" fontId="0" fillId="2" borderId="78" xfId="0" applyFill="1" applyBorder="1" applyProtection="1">
      <protection hidden="1"/>
    </xf>
    <xf numFmtId="164" fontId="0" fillId="2" borderId="7" xfId="1" applyNumberFormat="1" applyFont="1" applyFill="1" applyBorder="1" applyAlignment="1" applyProtection="1">
      <alignment horizontal="center"/>
      <protection hidden="1"/>
    </xf>
    <xf numFmtId="0" fontId="0" fillId="2" borderId="7" xfId="0" applyFill="1" applyBorder="1" applyAlignment="1" applyProtection="1">
      <alignment horizontal="center"/>
      <protection hidden="1"/>
    </xf>
    <xf numFmtId="0" fontId="0" fillId="2" borderId="74" xfId="0" applyFill="1" applyBorder="1" applyProtection="1">
      <protection hidden="1"/>
    </xf>
    <xf numFmtId="3" fontId="1" fillId="8" borderId="51" xfId="0" applyNumberFormat="1" applyFont="1" applyFill="1" applyBorder="1" applyProtection="1">
      <protection hidden="1"/>
    </xf>
    <xf numFmtId="0" fontId="15" fillId="2" borderId="0" xfId="0" applyFont="1" applyFill="1" applyProtection="1">
      <protection hidden="1"/>
    </xf>
    <xf numFmtId="0" fontId="10" fillId="7" borderId="0" xfId="0" applyFont="1" applyFill="1" applyAlignment="1" applyProtection="1">
      <alignment horizontal="left" wrapText="1"/>
      <protection hidden="1"/>
    </xf>
    <xf numFmtId="9" fontId="100" fillId="6" borderId="81" xfId="0" applyNumberFormat="1" applyFont="1" applyFill="1" applyBorder="1" applyAlignment="1" applyProtection="1">
      <alignment horizontal="center"/>
      <protection hidden="1"/>
    </xf>
    <xf numFmtId="166" fontId="1" fillId="8" borderId="51" xfId="0" applyNumberFormat="1" applyFont="1" applyFill="1" applyBorder="1" applyAlignment="1" applyProtection="1">
      <alignment horizontal="center"/>
      <protection hidden="1"/>
    </xf>
    <xf numFmtId="6" fontId="1" fillId="0" borderId="63" xfId="0" applyNumberFormat="1" applyFont="1" applyBorder="1" applyAlignment="1" applyProtection="1">
      <alignment horizontal="right"/>
      <protection hidden="1"/>
    </xf>
    <xf numFmtId="0" fontId="1" fillId="2" borderId="0" xfId="0" applyFont="1" applyFill="1" applyAlignment="1" applyProtection="1">
      <alignment horizontal="right"/>
      <protection hidden="1"/>
    </xf>
    <xf numFmtId="164" fontId="0" fillId="2" borderId="73" xfId="1" applyNumberFormat="1" applyFont="1" applyFill="1" applyBorder="1" applyAlignment="1" applyProtection="1">
      <alignment horizontal="center"/>
      <protection hidden="1"/>
    </xf>
    <xf numFmtId="164" fontId="0" fillId="7" borderId="0" xfId="1" applyNumberFormat="1" applyFont="1" applyFill="1" applyBorder="1" applyAlignment="1" applyProtection="1">
      <alignment horizontal="center"/>
      <protection hidden="1"/>
    </xf>
    <xf numFmtId="44" fontId="0" fillId="2" borderId="0" xfId="1" applyFont="1" applyFill="1" applyBorder="1" applyAlignment="1" applyProtection="1">
      <alignment horizontal="center"/>
      <protection hidden="1"/>
    </xf>
    <xf numFmtId="164" fontId="0" fillId="2" borderId="0" xfId="1" applyNumberFormat="1" applyFont="1" applyFill="1" applyBorder="1" applyAlignment="1" applyProtection="1">
      <alignment horizontal="center"/>
      <protection hidden="1"/>
    </xf>
    <xf numFmtId="0" fontId="0" fillId="2" borderId="8" xfId="0" applyFill="1" applyBorder="1" applyProtection="1">
      <protection hidden="1"/>
    </xf>
    <xf numFmtId="0" fontId="1" fillId="2" borderId="77" xfId="0" applyFont="1" applyFill="1" applyBorder="1" applyProtection="1">
      <protection hidden="1"/>
    </xf>
    <xf numFmtId="44" fontId="1" fillId="2" borderId="0" xfId="1" applyFont="1" applyFill="1" applyBorder="1" applyAlignment="1" applyProtection="1">
      <alignment horizontal="center"/>
      <protection hidden="1"/>
    </xf>
    <xf numFmtId="164" fontId="1" fillId="2" borderId="0" xfId="1" applyNumberFormat="1" applyFont="1" applyFill="1" applyBorder="1" applyAlignment="1" applyProtection="1">
      <alignment horizontal="center"/>
      <protection hidden="1"/>
    </xf>
    <xf numFmtId="0" fontId="1" fillId="2" borderId="8" xfId="0" applyFont="1" applyFill="1" applyBorder="1" applyProtection="1">
      <protection hidden="1"/>
    </xf>
    <xf numFmtId="0" fontId="1" fillId="2" borderId="0" xfId="0" applyFont="1" applyFill="1" applyProtection="1">
      <protection hidden="1"/>
    </xf>
    <xf numFmtId="164" fontId="1" fillId="2" borderId="73" xfId="1" applyNumberFormat="1" applyFont="1" applyFill="1" applyBorder="1" applyAlignment="1" applyProtection="1">
      <alignment horizontal="center"/>
      <protection hidden="1"/>
    </xf>
    <xf numFmtId="164" fontId="1" fillId="7" borderId="0" xfId="1" applyNumberFormat="1" applyFont="1" applyFill="1" applyBorder="1" applyAlignment="1" applyProtection="1">
      <alignment horizontal="center"/>
      <protection hidden="1"/>
    </xf>
    <xf numFmtId="0" fontId="6" fillId="2" borderId="81" xfId="0" applyFont="1" applyFill="1" applyBorder="1" applyProtection="1">
      <protection hidden="1"/>
    </xf>
    <xf numFmtId="0" fontId="0" fillId="2" borderId="49" xfId="0" applyFill="1" applyBorder="1" applyProtection="1">
      <protection hidden="1"/>
    </xf>
    <xf numFmtId="0" fontId="0" fillId="2" borderId="77" xfId="0" applyFill="1" applyBorder="1" applyAlignment="1" applyProtection="1">
      <alignment horizontal="left" wrapText="1"/>
      <protection hidden="1"/>
    </xf>
    <xf numFmtId="0" fontId="1" fillId="2" borderId="8" xfId="0" applyFont="1" applyFill="1" applyBorder="1" applyAlignment="1" applyProtection="1">
      <alignment vertical="center"/>
      <protection hidden="1"/>
    </xf>
    <xf numFmtId="0" fontId="1" fillId="2" borderId="0" xfId="0" applyFont="1" applyFill="1" applyAlignment="1" applyProtection="1">
      <alignment vertical="center"/>
      <protection hidden="1"/>
    </xf>
    <xf numFmtId="164" fontId="1" fillId="2" borderId="73" xfId="1" applyNumberFormat="1" applyFont="1" applyFill="1" applyBorder="1" applyAlignment="1" applyProtection="1">
      <alignment horizontal="center" vertical="center"/>
      <protection hidden="1"/>
    </xf>
    <xf numFmtId="164" fontId="1" fillId="7" borderId="0" xfId="1" applyNumberFormat="1" applyFont="1" applyFill="1" applyBorder="1" applyAlignment="1" applyProtection="1">
      <alignment horizontal="center" vertical="center"/>
      <protection hidden="1"/>
    </xf>
    <xf numFmtId="44" fontId="2" fillId="2" borderId="0" xfId="1" applyFont="1" applyFill="1" applyBorder="1" applyAlignment="1" applyProtection="1">
      <alignment horizontal="center"/>
      <protection hidden="1"/>
    </xf>
    <xf numFmtId="165" fontId="0" fillId="2" borderId="73" xfId="0" applyNumberFormat="1" applyFill="1" applyBorder="1" applyAlignment="1" applyProtection="1">
      <alignment horizontal="center"/>
      <protection hidden="1"/>
    </xf>
    <xf numFmtId="165" fontId="0" fillId="7" borderId="0" xfId="0" applyNumberFormat="1" applyFill="1" applyAlignment="1" applyProtection="1">
      <alignment horizontal="center"/>
      <protection hidden="1"/>
    </xf>
    <xf numFmtId="0" fontId="7" fillId="2" borderId="81" xfId="0" applyFont="1" applyFill="1" applyBorder="1" applyProtection="1">
      <protection hidden="1"/>
    </xf>
    <xf numFmtId="164" fontId="2" fillId="2" borderId="0" xfId="1" applyNumberFormat="1" applyFont="1" applyFill="1" applyBorder="1" applyAlignment="1" applyProtection="1">
      <alignment horizontal="center"/>
      <protection hidden="1"/>
    </xf>
    <xf numFmtId="0" fontId="1" fillId="2" borderId="0" xfId="0" applyFont="1" applyFill="1" applyAlignment="1" applyProtection="1">
      <alignment horizontal="center"/>
      <protection hidden="1"/>
    </xf>
    <xf numFmtId="8" fontId="0" fillId="0" borderId="0" xfId="0" applyNumberFormat="1" applyProtection="1">
      <protection hidden="1"/>
    </xf>
    <xf numFmtId="0" fontId="0" fillId="2" borderId="81" xfId="0" applyFill="1" applyBorder="1" applyProtection="1">
      <protection hidden="1"/>
    </xf>
    <xf numFmtId="8" fontId="0" fillId="2" borderId="0" xfId="0" applyNumberFormat="1" applyFill="1" applyProtection="1">
      <protection hidden="1"/>
    </xf>
    <xf numFmtId="0" fontId="10" fillId="8" borderId="87" xfId="0" applyFont="1" applyFill="1" applyBorder="1" applyAlignment="1" applyProtection="1">
      <alignment vertical="center"/>
      <protection hidden="1"/>
    </xf>
    <xf numFmtId="44" fontId="1" fillId="8" borderId="51" xfId="0" applyNumberFormat="1" applyFont="1" applyFill="1" applyBorder="1" applyAlignment="1" applyProtection="1">
      <alignment vertical="center"/>
      <protection hidden="1"/>
    </xf>
    <xf numFmtId="164" fontId="13" fillId="8" borderId="51" xfId="0" applyNumberFormat="1" applyFont="1" applyFill="1" applyBorder="1" applyAlignment="1" applyProtection="1">
      <alignment vertical="center"/>
      <protection hidden="1"/>
    </xf>
    <xf numFmtId="0" fontId="10" fillId="8" borderId="51" xfId="0" applyFont="1" applyFill="1" applyBorder="1" applyAlignment="1" applyProtection="1">
      <alignment vertical="center"/>
      <protection hidden="1"/>
    </xf>
    <xf numFmtId="164" fontId="13" fillId="8" borderId="73" xfId="0" applyNumberFormat="1" applyFont="1" applyFill="1" applyBorder="1" applyAlignment="1" applyProtection="1">
      <alignment vertical="center"/>
      <protection hidden="1"/>
    </xf>
    <xf numFmtId="164" fontId="13" fillId="7" borderId="0" xfId="0" applyNumberFormat="1" applyFont="1" applyFill="1" applyAlignment="1" applyProtection="1">
      <alignment vertical="center"/>
      <protection hidden="1"/>
    </xf>
    <xf numFmtId="0" fontId="0" fillId="6" borderId="12" xfId="0" applyFill="1" applyBorder="1" applyProtection="1">
      <protection hidden="1"/>
    </xf>
    <xf numFmtId="0" fontId="11" fillId="7" borderId="0" xfId="0" applyFont="1" applyFill="1" applyAlignment="1" applyProtection="1">
      <alignment horizontal="left" vertical="center" wrapText="1"/>
      <protection hidden="1"/>
    </xf>
    <xf numFmtId="8" fontId="0" fillId="2" borderId="0" xfId="0" applyNumberFormat="1" applyFill="1" applyAlignment="1" applyProtection="1">
      <alignment vertical="center"/>
      <protection hidden="1"/>
    </xf>
    <xf numFmtId="0" fontId="14" fillId="8" borderId="89" xfId="0" applyFont="1" applyFill="1" applyBorder="1" applyAlignment="1" applyProtection="1">
      <alignment vertical="center"/>
      <protection hidden="1"/>
    </xf>
    <xf numFmtId="0" fontId="10" fillId="8" borderId="10" xfId="0" applyFont="1" applyFill="1" applyBorder="1" applyAlignment="1" applyProtection="1">
      <alignment vertical="center"/>
      <protection hidden="1"/>
    </xf>
    <xf numFmtId="0" fontId="10" fillId="8" borderId="85" xfId="0" applyFont="1" applyFill="1" applyBorder="1" applyAlignment="1" applyProtection="1">
      <alignment vertical="center"/>
      <protection hidden="1"/>
    </xf>
    <xf numFmtId="0" fontId="10" fillId="7" borderId="0" xfId="0" applyFont="1" applyFill="1" applyAlignment="1" applyProtection="1">
      <alignment vertical="center"/>
      <protection hidden="1"/>
    </xf>
    <xf numFmtId="8" fontId="0" fillId="2" borderId="0" xfId="0" applyNumberFormat="1" applyFill="1" applyAlignment="1" applyProtection="1">
      <alignment vertical="top"/>
      <protection hidden="1"/>
    </xf>
    <xf numFmtId="0" fontId="35" fillId="8" borderId="77" xfId="0" applyFont="1" applyFill="1" applyBorder="1" applyAlignment="1" applyProtection="1">
      <alignment vertical="center"/>
      <protection hidden="1"/>
    </xf>
    <xf numFmtId="0" fontId="10" fillId="8" borderId="0" xfId="0" applyFont="1" applyFill="1" applyAlignment="1" applyProtection="1">
      <alignment vertical="center"/>
      <protection hidden="1"/>
    </xf>
    <xf numFmtId="0" fontId="10" fillId="8" borderId="73" xfId="0" applyFont="1" applyFill="1" applyBorder="1" applyAlignment="1" applyProtection="1">
      <alignment vertical="center"/>
      <protection hidden="1"/>
    </xf>
    <xf numFmtId="0" fontId="36" fillId="7" borderId="0" xfId="0" applyFont="1" applyFill="1" applyAlignment="1" applyProtection="1">
      <alignment horizontal="left"/>
      <protection hidden="1"/>
    </xf>
    <xf numFmtId="0" fontId="1" fillId="2" borderId="0" xfId="0" applyFont="1" applyFill="1" applyAlignment="1" applyProtection="1">
      <alignment horizontal="left"/>
      <protection hidden="1"/>
    </xf>
    <xf numFmtId="9" fontId="1" fillId="2" borderId="0" xfId="0" applyNumberFormat="1" applyFont="1" applyFill="1" applyProtection="1">
      <protection hidden="1"/>
    </xf>
    <xf numFmtId="0" fontId="17" fillId="7" borderId="0" xfId="0" applyFont="1" applyFill="1" applyAlignment="1" applyProtection="1">
      <alignment horizontal="left" wrapText="1"/>
      <protection hidden="1"/>
    </xf>
    <xf numFmtId="9" fontId="1" fillId="2" borderId="0" xfId="0" applyNumberFormat="1" applyFont="1" applyFill="1" applyAlignment="1" applyProtection="1">
      <alignment horizontal="left"/>
      <protection hidden="1"/>
    </xf>
    <xf numFmtId="164" fontId="0" fillId="2" borderId="49" xfId="1" applyNumberFormat="1" applyFont="1" applyFill="1" applyBorder="1" applyProtection="1">
      <protection hidden="1"/>
    </xf>
    <xf numFmtId="0" fontId="0" fillId="2" borderId="93" xfId="0" applyFill="1" applyBorder="1" applyProtection="1">
      <protection hidden="1"/>
    </xf>
    <xf numFmtId="0" fontId="1" fillId="2" borderId="94" xfId="0" applyFont="1" applyFill="1" applyBorder="1" applyAlignment="1" applyProtection="1">
      <alignment horizontal="center"/>
      <protection hidden="1"/>
    </xf>
    <xf numFmtId="0" fontId="1" fillId="2" borderId="94" xfId="0" applyFont="1" applyFill="1" applyBorder="1" applyProtection="1">
      <protection hidden="1"/>
    </xf>
    <xf numFmtId="0" fontId="0" fillId="2" borderId="94" xfId="0" applyFill="1" applyBorder="1" applyProtection="1">
      <protection hidden="1"/>
    </xf>
    <xf numFmtId="164" fontId="0" fillId="2" borderId="95" xfId="1" applyNumberFormat="1" applyFont="1" applyFill="1" applyBorder="1" applyProtection="1">
      <protection hidden="1"/>
    </xf>
    <xf numFmtId="0" fontId="39" fillId="8" borderId="119" xfId="0" applyFont="1" applyFill="1" applyBorder="1" applyAlignment="1" applyProtection="1">
      <alignment vertical="center"/>
      <protection hidden="1"/>
    </xf>
    <xf numFmtId="0" fontId="21" fillId="8" borderId="2" xfId="0" applyFont="1" applyFill="1" applyBorder="1" applyAlignment="1" applyProtection="1">
      <alignment vertical="center"/>
      <protection hidden="1"/>
    </xf>
    <xf numFmtId="0" fontId="21" fillId="8" borderId="120" xfId="0" applyFont="1" applyFill="1" applyBorder="1" applyAlignment="1" applyProtection="1">
      <alignment vertical="center"/>
      <protection hidden="1"/>
    </xf>
    <xf numFmtId="0" fontId="99" fillId="10" borderId="0" xfId="0" applyFont="1" applyFill="1" applyAlignment="1" applyProtection="1">
      <alignment horizontal="left"/>
      <protection hidden="1"/>
    </xf>
    <xf numFmtId="0" fontId="4" fillId="2" borderId="119" xfId="0" applyFont="1" applyFill="1" applyBorder="1" applyProtection="1">
      <protection hidden="1"/>
    </xf>
    <xf numFmtId="0" fontId="12" fillId="0" borderId="110" xfId="0" applyFont="1" applyBorder="1" applyAlignment="1" applyProtection="1">
      <alignment horizontal="right"/>
      <protection hidden="1"/>
    </xf>
    <xf numFmtId="0" fontId="0" fillId="0" borderId="180" xfId="0" applyBorder="1" applyProtection="1">
      <protection hidden="1"/>
    </xf>
    <xf numFmtId="0" fontId="121" fillId="2" borderId="107" xfId="0" applyFont="1" applyFill="1" applyBorder="1" applyAlignment="1" applyProtection="1">
      <alignment vertical="top" wrapText="1"/>
      <protection hidden="1"/>
    </xf>
    <xf numFmtId="0" fontId="1" fillId="2" borderId="181" xfId="0" applyFont="1" applyFill="1" applyBorder="1" applyProtection="1">
      <protection hidden="1"/>
    </xf>
    <xf numFmtId="0" fontId="0" fillId="2" borderId="115" xfId="0" applyFill="1" applyBorder="1" applyProtection="1">
      <protection hidden="1"/>
    </xf>
    <xf numFmtId="166" fontId="1" fillId="0" borderId="116" xfId="0" applyNumberFormat="1" applyFont="1" applyBorder="1" applyAlignment="1" applyProtection="1">
      <alignment horizontal="right"/>
      <protection hidden="1"/>
    </xf>
    <xf numFmtId="167" fontId="1" fillId="0" borderId="182" xfId="0" applyNumberFormat="1" applyFont="1" applyBorder="1" applyProtection="1">
      <protection hidden="1"/>
    </xf>
    <xf numFmtId="0" fontId="0" fillId="2" borderId="183" xfId="0" applyFill="1" applyBorder="1" applyProtection="1">
      <protection hidden="1"/>
    </xf>
    <xf numFmtId="0" fontId="0" fillId="2" borderId="118" xfId="0" applyFill="1" applyBorder="1" applyProtection="1">
      <protection hidden="1"/>
    </xf>
    <xf numFmtId="0" fontId="0" fillId="2" borderId="184" xfId="0" applyFill="1" applyBorder="1" applyProtection="1">
      <protection hidden="1"/>
    </xf>
    <xf numFmtId="0" fontId="1" fillId="2" borderId="185" xfId="0" applyFont="1" applyFill="1" applyBorder="1" applyProtection="1">
      <protection hidden="1"/>
    </xf>
    <xf numFmtId="0" fontId="0" fillId="2" borderId="52" xfId="0" applyFill="1" applyBorder="1" applyProtection="1">
      <protection hidden="1"/>
    </xf>
    <xf numFmtId="0" fontId="0" fillId="2" borderId="186" xfId="0" applyFill="1" applyBorder="1" applyProtection="1">
      <protection hidden="1"/>
    </xf>
    <xf numFmtId="0" fontId="0" fillId="2" borderId="187" xfId="0" applyFill="1" applyBorder="1" applyProtection="1">
      <protection hidden="1"/>
    </xf>
    <xf numFmtId="0" fontId="0" fillId="2" borderId="50" xfId="0" applyFill="1" applyBorder="1" applyProtection="1">
      <protection hidden="1"/>
    </xf>
    <xf numFmtId="167" fontId="0" fillId="2" borderId="188" xfId="0" applyNumberFormat="1" applyFill="1" applyBorder="1" applyProtection="1">
      <protection hidden="1"/>
    </xf>
    <xf numFmtId="0" fontId="0" fillId="2" borderId="189" xfId="0" applyFill="1" applyBorder="1" applyProtection="1">
      <protection hidden="1"/>
    </xf>
    <xf numFmtId="0" fontId="0" fillId="2" borderId="51" xfId="0" applyFill="1" applyBorder="1" applyProtection="1">
      <protection hidden="1"/>
    </xf>
    <xf numFmtId="167" fontId="0" fillId="2" borderId="190" xfId="0" applyNumberFormat="1" applyFill="1" applyBorder="1" applyProtection="1">
      <protection hidden="1"/>
    </xf>
    <xf numFmtId="0" fontId="1" fillId="2" borderId="191" xfId="0" applyFont="1" applyFill="1" applyBorder="1" applyProtection="1">
      <protection hidden="1"/>
    </xf>
    <xf numFmtId="0" fontId="1" fillId="2" borderId="109" xfId="0" applyFont="1" applyFill="1" applyBorder="1" applyProtection="1">
      <protection hidden="1"/>
    </xf>
    <xf numFmtId="167" fontId="1" fillId="2" borderId="192" xfId="0" applyNumberFormat="1" applyFont="1" applyFill="1" applyBorder="1" applyProtection="1">
      <protection hidden="1"/>
    </xf>
    <xf numFmtId="0" fontId="0" fillId="2" borderId="107" xfId="0" applyFill="1" applyBorder="1" applyProtection="1">
      <protection hidden="1"/>
    </xf>
    <xf numFmtId="0" fontId="0" fillId="2" borderId="108" xfId="0" applyFill="1" applyBorder="1" applyProtection="1">
      <protection hidden="1"/>
    </xf>
    <xf numFmtId="171" fontId="1" fillId="2" borderId="109" xfId="2" applyNumberFormat="1" applyFont="1" applyFill="1" applyBorder="1" applyProtection="1">
      <protection hidden="1"/>
    </xf>
    <xf numFmtId="9" fontId="1" fillId="2" borderId="192" xfId="3" applyFont="1" applyFill="1" applyBorder="1" applyProtection="1">
      <protection hidden="1"/>
    </xf>
    <xf numFmtId="0" fontId="0" fillId="2" borderId="193" xfId="0" applyFill="1" applyBorder="1" applyProtection="1">
      <protection hidden="1"/>
    </xf>
    <xf numFmtId="0" fontId="0" fillId="2" borderId="9" xfId="0" applyFill="1" applyBorder="1" applyProtection="1">
      <protection hidden="1"/>
    </xf>
    <xf numFmtId="0" fontId="0" fillId="2" borderId="194" xfId="0" applyFill="1" applyBorder="1" applyProtection="1">
      <protection hidden="1"/>
    </xf>
    <xf numFmtId="0" fontId="26" fillId="8" borderId="195" xfId="0" applyFont="1" applyFill="1" applyBorder="1" applyProtection="1">
      <protection hidden="1"/>
    </xf>
    <xf numFmtId="0" fontId="4" fillId="8" borderId="113" xfId="0" applyFont="1" applyFill="1" applyBorder="1" applyProtection="1">
      <protection hidden="1"/>
    </xf>
    <xf numFmtId="167" fontId="25" fillId="8" borderId="196" xfId="0" applyNumberFormat="1" applyFont="1" applyFill="1" applyBorder="1" applyProtection="1">
      <protection hidden="1"/>
    </xf>
    <xf numFmtId="0" fontId="1" fillId="13" borderId="99" xfId="0" applyFont="1" applyFill="1" applyBorder="1" applyProtection="1">
      <protection hidden="1"/>
    </xf>
    <xf numFmtId="0" fontId="1" fillId="13" borderId="102" xfId="0" applyFont="1" applyFill="1" applyBorder="1" applyProtection="1">
      <protection hidden="1"/>
    </xf>
    <xf numFmtId="0" fontId="1" fillId="13" borderId="103" xfId="0" applyFont="1" applyFill="1" applyBorder="1" applyProtection="1">
      <protection hidden="1"/>
    </xf>
    <xf numFmtId="0" fontId="0" fillId="13" borderId="103" xfId="0" applyFill="1" applyBorder="1" applyProtection="1">
      <protection hidden="1"/>
    </xf>
    <xf numFmtId="0" fontId="0" fillId="13" borderId="104" xfId="0" applyFill="1" applyBorder="1" applyProtection="1">
      <protection hidden="1"/>
    </xf>
    <xf numFmtId="0" fontId="1" fillId="13" borderId="101" xfId="0" applyFont="1" applyFill="1" applyBorder="1" applyProtection="1">
      <protection hidden="1"/>
    </xf>
    <xf numFmtId="0" fontId="0" fillId="2" borderId="100" xfId="0" applyFill="1" applyBorder="1" applyProtection="1">
      <protection hidden="1"/>
    </xf>
    <xf numFmtId="0" fontId="0" fillId="2" borderId="101" xfId="0" applyFill="1" applyBorder="1" applyProtection="1">
      <protection hidden="1"/>
    </xf>
    <xf numFmtId="9" fontId="60" fillId="2" borderId="0" xfId="0" applyNumberFormat="1" applyFont="1" applyFill="1" applyAlignment="1" applyProtection="1">
      <alignment horizontal="center"/>
      <protection hidden="1"/>
    </xf>
    <xf numFmtId="9" fontId="60" fillId="2" borderId="6" xfId="3" applyFont="1" applyFill="1" applyBorder="1" applyAlignment="1" applyProtection="1">
      <alignment horizontal="right"/>
      <protection hidden="1"/>
    </xf>
    <xf numFmtId="0" fontId="21" fillId="8" borderId="17" xfId="0" applyFont="1" applyFill="1" applyBorder="1" applyAlignment="1">
      <alignment vertical="center"/>
    </xf>
    <xf numFmtId="0" fontId="21" fillId="8" borderId="18" xfId="0" applyFont="1" applyFill="1" applyBorder="1" applyAlignment="1">
      <alignment vertical="center"/>
    </xf>
    <xf numFmtId="0" fontId="21" fillId="8" borderId="172" xfId="0" applyFont="1" applyFill="1" applyBorder="1" applyAlignment="1">
      <alignment vertical="center"/>
    </xf>
    <xf numFmtId="0" fontId="40" fillId="14" borderId="41" xfId="0" applyFont="1" applyFill="1" applyBorder="1"/>
    <xf numFmtId="0" fontId="40" fillId="14" borderId="0" xfId="0" applyFont="1" applyFill="1"/>
    <xf numFmtId="49" fontId="41" fillId="14" borderId="0" xfId="0" applyNumberFormat="1" applyFont="1" applyFill="1" applyAlignment="1">
      <alignment horizontal="center"/>
    </xf>
    <xf numFmtId="49" fontId="41" fillId="14" borderId="173" xfId="0" applyNumberFormat="1" applyFont="1" applyFill="1" applyBorder="1" applyAlignment="1">
      <alignment horizontal="center"/>
    </xf>
    <xf numFmtId="0" fontId="40" fillId="14" borderId="124" xfId="0" applyFont="1" applyFill="1" applyBorder="1"/>
    <xf numFmtId="3" fontId="42" fillId="14" borderId="122" xfId="0" applyNumberFormat="1" applyFont="1" applyFill="1" applyBorder="1"/>
    <xf numFmtId="0" fontId="40" fillId="14" borderId="122" xfId="0" applyFont="1" applyFill="1" applyBorder="1" applyAlignment="1">
      <alignment horizontal="left"/>
    </xf>
    <xf numFmtId="3" fontId="40" fillId="14" borderId="122" xfId="0" applyNumberFormat="1" applyFont="1" applyFill="1" applyBorder="1" applyAlignment="1">
      <alignment horizontal="right"/>
    </xf>
    <xf numFmtId="0" fontId="40" fillId="14" borderId="174" xfId="0" applyFont="1" applyFill="1" applyBorder="1" applyAlignment="1">
      <alignment horizontal="left"/>
    </xf>
    <xf numFmtId="3" fontId="40" fillId="14" borderId="174" xfId="0" applyNumberFormat="1" applyFont="1" applyFill="1" applyBorder="1" applyAlignment="1">
      <alignment horizontal="right"/>
    </xf>
    <xf numFmtId="0" fontId="40" fillId="14" borderId="174" xfId="0" applyFont="1" applyFill="1" applyBorder="1"/>
    <xf numFmtId="175" fontId="40" fillId="14" borderId="175" xfId="0" applyNumberFormat="1" applyFont="1" applyFill="1" applyBorder="1" applyAlignment="1">
      <alignment horizontal="right"/>
    </xf>
    <xf numFmtId="0" fontId="40" fillId="14" borderId="175" xfId="0" applyFont="1" applyFill="1" applyBorder="1"/>
    <xf numFmtId="1" fontId="43" fillId="14" borderId="175" xfId="0" applyNumberFormat="1" applyFont="1" applyFill="1" applyBorder="1"/>
    <xf numFmtId="1" fontId="40" fillId="14" borderId="175" xfId="0" applyNumberFormat="1" applyFont="1" applyFill="1" applyBorder="1" applyAlignment="1">
      <alignment horizontal="right"/>
    </xf>
    <xf numFmtId="168" fontId="40" fillId="14" borderId="175" xfId="0" applyNumberFormat="1" applyFont="1" applyFill="1" applyBorder="1" applyAlignment="1">
      <alignment horizontal="right"/>
    </xf>
    <xf numFmtId="0" fontId="0" fillId="14" borderId="176" xfId="0" applyFill="1" applyBorder="1"/>
    <xf numFmtId="0" fontId="85" fillId="8" borderId="154" xfId="0" applyFont="1" applyFill="1" applyBorder="1" applyAlignment="1">
      <alignment vertical="center"/>
    </xf>
    <xf numFmtId="0" fontId="85" fillId="8" borderId="154" xfId="0" applyFont="1" applyFill="1" applyBorder="1" applyAlignment="1">
      <alignment horizontal="center" vertical="center"/>
    </xf>
    <xf numFmtId="0" fontId="85" fillId="8" borderId="154" xfId="0" applyFont="1" applyFill="1" applyBorder="1" applyAlignment="1">
      <alignment horizontal="center"/>
    </xf>
    <xf numFmtId="0" fontId="85" fillId="8" borderId="143" xfId="0" applyFont="1" applyFill="1" applyBorder="1" applyAlignment="1">
      <alignment horizontal="center"/>
    </xf>
    <xf numFmtId="0" fontId="87" fillId="14" borderId="135" xfId="0" applyFont="1" applyFill="1" applyBorder="1" applyAlignment="1">
      <alignment horizontal="center" vertical="center"/>
    </xf>
    <xf numFmtId="0" fontId="44" fillId="7" borderId="133" xfId="0" applyFont="1" applyFill="1" applyBorder="1"/>
    <xf numFmtId="0" fontId="44" fillId="7" borderId="132" xfId="0" applyFont="1" applyFill="1" applyBorder="1"/>
    <xf numFmtId="166" fontId="44" fillId="7" borderId="130" xfId="0" applyNumberFormat="1" applyFont="1" applyFill="1" applyBorder="1"/>
    <xf numFmtId="0" fontId="44" fillId="7" borderId="127" xfId="0" applyFont="1" applyFill="1" applyBorder="1"/>
    <xf numFmtId="0" fontId="44" fillId="7" borderId="130" xfId="0" applyFont="1" applyFill="1" applyBorder="1"/>
    <xf numFmtId="0" fontId="88" fillId="7" borderId="135" xfId="0" applyFont="1" applyFill="1" applyBorder="1" applyAlignment="1">
      <alignment horizontal="center" vertical="center"/>
    </xf>
    <xf numFmtId="49" fontId="91" fillId="2" borderId="221" xfId="0" applyNumberFormat="1" applyFont="1" applyFill="1" applyBorder="1" applyAlignment="1">
      <alignment horizontal="right" vertical="center"/>
    </xf>
    <xf numFmtId="0" fontId="44" fillId="7" borderId="46" xfId="0" applyFont="1" applyFill="1" applyBorder="1"/>
    <xf numFmtId="0" fontId="44" fillId="7" borderId="0" xfId="0" applyFont="1" applyFill="1"/>
    <xf numFmtId="0" fontId="44" fillId="7" borderId="137" xfId="0" applyFont="1" applyFill="1" applyBorder="1"/>
    <xf numFmtId="166" fontId="44" fillId="7" borderId="0" xfId="0" applyNumberFormat="1" applyFont="1" applyFill="1"/>
    <xf numFmtId="3" fontId="44" fillId="7" borderId="127" xfId="0" applyNumberFormat="1" applyFont="1" applyFill="1" applyBorder="1"/>
    <xf numFmtId="0" fontId="45" fillId="7" borderId="46" xfId="0" applyFont="1" applyFill="1" applyBorder="1" applyAlignment="1">
      <alignment horizontal="left"/>
    </xf>
    <xf numFmtId="0" fontId="45" fillId="7" borderId="0" xfId="0" applyFont="1" applyFill="1" applyAlignment="1">
      <alignment horizontal="left"/>
    </xf>
    <xf numFmtId="0" fontId="41" fillId="7" borderId="0" xfId="0" applyFont="1" applyFill="1" applyAlignment="1">
      <alignment horizontal="left"/>
    </xf>
    <xf numFmtId="167" fontId="89" fillId="0" borderId="136" xfId="0" applyNumberFormat="1" applyFont="1" applyBorder="1" applyAlignment="1">
      <alignment horizontal="right" vertical="center"/>
    </xf>
    <xf numFmtId="6" fontId="89" fillId="16" borderId="136" xfId="0" applyNumberFormat="1" applyFont="1" applyFill="1" applyBorder="1" applyAlignment="1">
      <alignment horizontal="right" vertical="center"/>
    </xf>
    <xf numFmtId="167" fontId="90" fillId="0" borderId="222" xfId="0" applyNumberFormat="1" applyFont="1" applyBorder="1" applyAlignment="1">
      <alignment horizontal="right" vertical="center"/>
    </xf>
    <xf numFmtId="3" fontId="41" fillId="7" borderId="0" xfId="0" applyNumberFormat="1" applyFont="1" applyFill="1" applyAlignment="1">
      <alignment horizontal="right"/>
    </xf>
    <xf numFmtId="0" fontId="41" fillId="7" borderId="0" xfId="0" applyFont="1" applyFill="1" applyAlignment="1">
      <alignment horizontal="center"/>
    </xf>
    <xf numFmtId="0" fontId="56" fillId="7" borderId="133" xfId="4" applyFont="1" applyFill="1" applyBorder="1" applyAlignment="1" applyProtection="1">
      <alignment horizontal="left"/>
    </xf>
    <xf numFmtId="0" fontId="56" fillId="7" borderId="132" xfId="4" applyFont="1" applyFill="1" applyBorder="1" applyAlignment="1" applyProtection="1">
      <alignment horizontal="left"/>
    </xf>
    <xf numFmtId="0" fontId="56" fillId="7" borderId="127" xfId="4" applyFont="1" applyFill="1" applyBorder="1" applyAlignment="1" applyProtection="1">
      <alignment horizontal="left"/>
    </xf>
    <xf numFmtId="0" fontId="56" fillId="7" borderId="134" xfId="4" applyFont="1" applyFill="1" applyBorder="1" applyAlignment="1" applyProtection="1">
      <alignment horizontal="left"/>
    </xf>
    <xf numFmtId="0" fontId="45" fillId="7" borderId="136" xfId="0" applyFont="1" applyFill="1" applyBorder="1" applyAlignment="1">
      <alignment horizontal="left"/>
    </xf>
    <xf numFmtId="0" fontId="44" fillId="7" borderId="136" xfId="0" applyFont="1" applyFill="1" applyBorder="1" applyAlignment="1">
      <alignment horizontal="left"/>
    </xf>
    <xf numFmtId="167" fontId="89" fillId="0" borderId="134" xfId="0" applyNumberFormat="1" applyFont="1" applyBorder="1" applyAlignment="1">
      <alignment horizontal="right" vertical="center"/>
    </xf>
    <xf numFmtId="167" fontId="92" fillId="13" borderId="134" xfId="0" applyNumberFormat="1" applyFont="1" applyFill="1" applyBorder="1" applyAlignment="1">
      <alignment horizontal="right" vertical="center"/>
    </xf>
    <xf numFmtId="6" fontId="89" fillId="13" borderId="136" xfId="0" applyNumberFormat="1" applyFont="1" applyFill="1" applyBorder="1" applyAlignment="1">
      <alignment horizontal="right" vertical="center"/>
    </xf>
    <xf numFmtId="0" fontId="45" fillId="7" borderId="133" xfId="0" applyFont="1" applyFill="1" applyBorder="1" applyAlignment="1">
      <alignment horizontal="left"/>
    </xf>
    <xf numFmtId="0" fontId="45" fillId="7" borderId="132" xfId="0" applyFont="1" applyFill="1" applyBorder="1" applyAlignment="1">
      <alignment horizontal="left"/>
    </xf>
    <xf numFmtId="9" fontId="41" fillId="7" borderId="134" xfId="0" applyNumberFormat="1" applyFont="1" applyFill="1" applyBorder="1" applyAlignment="1">
      <alignment horizontal="center"/>
    </xf>
    <xf numFmtId="167" fontId="92" fillId="13" borderId="136" xfId="0" applyNumberFormat="1" applyFont="1" applyFill="1" applyBorder="1" applyAlignment="1">
      <alignment horizontal="right" vertical="center"/>
    </xf>
    <xf numFmtId="6" fontId="92" fillId="13" borderId="134" xfId="0" applyNumberFormat="1" applyFont="1" applyFill="1" applyBorder="1" applyAlignment="1">
      <alignment horizontal="right" vertical="center"/>
    </xf>
    <xf numFmtId="0" fontId="5" fillId="2" borderId="127" xfId="0" applyFont="1" applyFill="1" applyBorder="1"/>
    <xf numFmtId="0" fontId="85" fillId="8" borderId="133" xfId="0" applyFont="1" applyFill="1" applyBorder="1" applyAlignment="1">
      <alignment horizontal="center" vertical="center"/>
    </xf>
    <xf numFmtId="0" fontId="85" fillId="8" borderId="132" xfId="0" applyFont="1" applyFill="1" applyBorder="1" applyAlignment="1">
      <alignment vertical="center"/>
    </xf>
    <xf numFmtId="0" fontId="85" fillId="8" borderId="132" xfId="0" applyFont="1" applyFill="1" applyBorder="1" applyAlignment="1">
      <alignment horizontal="center" vertical="center"/>
    </xf>
    <xf numFmtId="0" fontId="85" fillId="8" borderId="134" xfId="0" applyFont="1" applyFill="1" applyBorder="1" applyAlignment="1">
      <alignment horizontal="center" vertical="center"/>
    </xf>
    <xf numFmtId="167" fontId="44" fillId="13" borderId="136" xfId="0" applyNumberFormat="1" applyFont="1" applyFill="1" applyBorder="1"/>
    <xf numFmtId="0" fontId="0" fillId="7" borderId="0" xfId="0" applyFill="1" applyAlignment="1">
      <alignment horizontal="left"/>
    </xf>
    <xf numFmtId="0" fontId="44" fillId="7" borderId="132" xfId="0" applyFont="1" applyFill="1" applyBorder="1" applyAlignment="1">
      <alignment horizontal="left"/>
    </xf>
    <xf numFmtId="0" fontId="44" fillId="7" borderId="134" xfId="0" applyFont="1" applyFill="1" applyBorder="1" applyAlignment="1">
      <alignment horizontal="left"/>
    </xf>
    <xf numFmtId="169" fontId="45" fillId="7" borderId="134" xfId="3" applyNumberFormat="1" applyFont="1" applyFill="1" applyBorder="1" applyAlignment="1" applyProtection="1">
      <alignment vertical="center"/>
    </xf>
    <xf numFmtId="0" fontId="45" fillId="7" borderId="134" xfId="0" applyFont="1" applyFill="1" applyBorder="1" applyAlignment="1">
      <alignment horizontal="left"/>
    </xf>
    <xf numFmtId="0" fontId="44" fillId="2" borderId="133" xfId="0" applyFont="1" applyFill="1" applyBorder="1" applyAlignment="1">
      <alignment horizontal="left" vertical="center"/>
    </xf>
    <xf numFmtId="0" fontId="44" fillId="2" borderId="132" xfId="0" applyFont="1" applyFill="1" applyBorder="1" applyAlignment="1">
      <alignment horizontal="left" vertical="center"/>
    </xf>
    <xf numFmtId="167" fontId="92" fillId="2" borderId="132" xfId="0" applyNumberFormat="1" applyFont="1" applyFill="1" applyBorder="1" applyAlignment="1">
      <alignment horizontal="right" vertical="center"/>
    </xf>
    <xf numFmtId="167" fontId="92" fillId="2" borderId="134" xfId="0" applyNumberFormat="1" applyFont="1" applyFill="1" applyBorder="1" applyAlignment="1">
      <alignment horizontal="right" vertical="center"/>
    </xf>
    <xf numFmtId="167" fontId="92" fillId="2" borderId="133" xfId="0" applyNumberFormat="1" applyFont="1" applyFill="1" applyBorder="1" applyAlignment="1">
      <alignment horizontal="right" vertical="center"/>
    </xf>
    <xf numFmtId="167" fontId="92" fillId="2" borderId="0" xfId="0" applyNumberFormat="1" applyFont="1" applyFill="1" applyAlignment="1">
      <alignment horizontal="right" vertical="center"/>
    </xf>
    <xf numFmtId="167" fontId="92" fillId="13" borderId="154" xfId="0" applyNumberFormat="1" applyFont="1" applyFill="1" applyBorder="1" applyAlignment="1">
      <alignment horizontal="right" vertical="center"/>
    </xf>
    <xf numFmtId="167" fontId="92" fillId="13" borderId="155" xfId="0" applyNumberFormat="1" applyFont="1" applyFill="1" applyBorder="1" applyAlignment="1">
      <alignment horizontal="right" vertical="center"/>
    </xf>
    <xf numFmtId="0" fontId="0" fillId="0" borderId="132" xfId="0" applyBorder="1"/>
    <xf numFmtId="0" fontId="44" fillId="14" borderId="41" xfId="0" applyFont="1" applyFill="1" applyBorder="1"/>
    <xf numFmtId="0" fontId="45" fillId="14" borderId="123" xfId="0" applyFont="1" applyFill="1" applyBorder="1"/>
    <xf numFmtId="0" fontId="44" fillId="14" borderId="124" xfId="0" applyFont="1" applyFill="1" applyBorder="1"/>
    <xf numFmtId="0" fontId="44" fillId="14" borderId="125" xfId="0" applyFont="1" applyFill="1" applyBorder="1" applyAlignment="1">
      <alignment horizontal="left"/>
    </xf>
    <xf numFmtId="1" fontId="44" fillId="14" borderId="125" xfId="0" applyNumberFormat="1" applyFont="1" applyFill="1" applyBorder="1" applyAlignment="1">
      <alignment horizontal="right"/>
    </xf>
    <xf numFmtId="0" fontId="44" fillId="14" borderId="122" xfId="0" applyFont="1" applyFill="1" applyBorder="1" applyAlignment="1">
      <alignment horizontal="left"/>
    </xf>
    <xf numFmtId="168" fontId="44" fillId="14" borderId="125" xfId="0" applyNumberFormat="1" applyFont="1" applyFill="1" applyBorder="1" applyAlignment="1">
      <alignment horizontal="right"/>
    </xf>
    <xf numFmtId="0" fontId="44" fillId="7" borderId="129" xfId="0" applyFont="1" applyFill="1" applyBorder="1"/>
    <xf numFmtId="0" fontId="41" fillId="7" borderId="132" xfId="0" applyFont="1" applyFill="1" applyBorder="1" applyAlignment="1">
      <alignment horizontal="center"/>
    </xf>
    <xf numFmtId="0" fontId="41" fillId="7" borderId="0" xfId="0" quotePrefix="1" applyFont="1" applyFill="1" applyAlignment="1">
      <alignment horizontal="left"/>
    </xf>
    <xf numFmtId="0" fontId="45" fillId="7" borderId="127" xfId="4" applyFont="1" applyFill="1" applyBorder="1" applyAlignment="1" applyProtection="1">
      <alignment horizontal="left"/>
    </xf>
    <xf numFmtId="0" fontId="45" fillId="7" borderId="134" xfId="4" applyFont="1" applyFill="1" applyBorder="1" applyAlignment="1" applyProtection="1">
      <alignment horizontal="left"/>
    </xf>
    <xf numFmtId="0" fontId="45" fillId="7" borderId="127" xfId="0" applyFont="1" applyFill="1" applyBorder="1" applyAlignment="1">
      <alignment horizontal="left"/>
    </xf>
    <xf numFmtId="0" fontId="44" fillId="2" borderId="134" xfId="0" applyFont="1" applyFill="1" applyBorder="1" applyAlignment="1">
      <alignment horizontal="left" vertical="center"/>
    </xf>
    <xf numFmtId="167" fontId="44" fillId="2" borderId="129" xfId="0" applyNumberFormat="1" applyFont="1" applyFill="1" applyBorder="1" applyAlignment="1">
      <alignment horizontal="right" vertical="center"/>
    </xf>
    <xf numFmtId="167" fontId="44" fillId="2" borderId="127" xfId="0" applyNumberFormat="1" applyFont="1" applyFill="1" applyBorder="1" applyAlignment="1">
      <alignment horizontal="right" vertical="center"/>
    </xf>
    <xf numFmtId="167" fontId="44" fillId="2" borderId="130" xfId="0" applyNumberFormat="1" applyFont="1" applyFill="1" applyBorder="1" applyAlignment="1">
      <alignment horizontal="right" vertical="center"/>
    </xf>
    <xf numFmtId="166" fontId="40" fillId="2" borderId="129" xfId="0" applyNumberFormat="1" applyFont="1" applyFill="1" applyBorder="1" applyAlignment="1">
      <alignment horizontal="right" indent="1"/>
    </xf>
    <xf numFmtId="166" fontId="40" fillId="2" borderId="127" xfId="0" applyNumberFormat="1" applyFont="1" applyFill="1" applyBorder="1" applyAlignment="1">
      <alignment horizontal="right" indent="1"/>
    </xf>
    <xf numFmtId="166" fontId="40" fillId="2" borderId="130" xfId="0" applyNumberFormat="1" applyFont="1" applyFill="1" applyBorder="1" applyAlignment="1">
      <alignment horizontal="right" indent="1"/>
    </xf>
    <xf numFmtId="167" fontId="40" fillId="2" borderId="129" xfId="0" applyNumberFormat="1" applyFont="1" applyFill="1" applyBorder="1" applyAlignment="1">
      <alignment horizontal="right" indent="1"/>
    </xf>
    <xf numFmtId="167" fontId="40" fillId="2" borderId="127" xfId="0" applyNumberFormat="1" applyFont="1" applyFill="1" applyBorder="1" applyAlignment="1">
      <alignment horizontal="right" indent="1"/>
    </xf>
    <xf numFmtId="167" fontId="40" fillId="2" borderId="130" xfId="0" applyNumberFormat="1" applyFont="1" applyFill="1" applyBorder="1" applyAlignment="1">
      <alignment horizontal="right" indent="1"/>
    </xf>
    <xf numFmtId="0" fontId="0" fillId="7" borderId="0" xfId="0" applyFill="1" applyProtection="1">
      <protection locked="0"/>
    </xf>
    <xf numFmtId="0" fontId="3" fillId="2" borderId="0" xfId="0" applyFont="1" applyFill="1" applyAlignment="1" applyProtection="1">
      <alignment horizontal="left" vertical="center" wrapText="1"/>
      <protection hidden="1"/>
    </xf>
    <xf numFmtId="0" fontId="3" fillId="2" borderId="159" xfId="0" applyFont="1" applyFill="1" applyBorder="1" applyAlignment="1" applyProtection="1">
      <alignment horizontal="left" vertical="center" wrapText="1"/>
      <protection hidden="1"/>
    </xf>
    <xf numFmtId="0" fontId="60" fillId="2" borderId="0" xfId="0" applyFont="1" applyFill="1" applyProtection="1">
      <protection hidden="1"/>
    </xf>
    <xf numFmtId="0" fontId="41" fillId="7" borderId="127" xfId="0" applyFont="1" applyFill="1" applyBorder="1" applyAlignment="1" applyProtection="1">
      <alignment horizontal="left" vertical="center" wrapText="1" indent="1"/>
      <protection hidden="1"/>
    </xf>
    <xf numFmtId="0" fontId="45" fillId="7" borderId="129" xfId="0" applyFont="1" applyFill="1" applyBorder="1" applyAlignment="1" applyProtection="1">
      <alignment horizontal="left" vertical="center" indent="1"/>
      <protection hidden="1"/>
    </xf>
    <xf numFmtId="167" fontId="11" fillId="2" borderId="0" xfId="0" applyNumberFormat="1" applyFont="1" applyFill="1" applyProtection="1">
      <protection hidden="1"/>
    </xf>
    <xf numFmtId="0" fontId="45" fillId="7" borderId="129" xfId="0" applyFont="1" applyFill="1" applyBorder="1" applyAlignment="1" applyProtection="1">
      <alignment horizontal="left"/>
      <protection hidden="1"/>
    </xf>
    <xf numFmtId="167" fontId="41" fillId="2" borderId="0" xfId="0" applyNumberFormat="1" applyFont="1" applyFill="1" applyAlignment="1" applyProtection="1">
      <alignment horizontal="center"/>
      <protection hidden="1"/>
    </xf>
    <xf numFmtId="0" fontId="59" fillId="0" borderId="230" xfId="0" applyFont="1" applyBorder="1" applyAlignment="1">
      <alignment vertical="center"/>
    </xf>
    <xf numFmtId="0" fontId="45" fillId="14" borderId="59" xfId="0" applyFont="1" applyFill="1" applyBorder="1" applyProtection="1">
      <protection locked="0"/>
    </xf>
    <xf numFmtId="0" fontId="45" fillId="14" borderId="59" xfId="0" applyFont="1" applyFill="1" applyBorder="1" applyAlignment="1" applyProtection="1">
      <alignment vertical="center"/>
      <protection locked="0"/>
    </xf>
    <xf numFmtId="0" fontId="45" fillId="0" borderId="231" xfId="0" applyFont="1" applyBorder="1" applyProtection="1">
      <protection locked="0"/>
    </xf>
    <xf numFmtId="0" fontId="44" fillId="7" borderId="46" xfId="0" applyFont="1" applyFill="1" applyBorder="1" applyAlignment="1" applyProtection="1">
      <alignment wrapText="1"/>
      <protection hidden="1"/>
    </xf>
    <xf numFmtId="0" fontId="44" fillId="7" borderId="0" xfId="0" applyFont="1" applyFill="1" applyAlignment="1" applyProtection="1">
      <alignment wrapText="1"/>
      <protection hidden="1"/>
    </xf>
    <xf numFmtId="0" fontId="41" fillId="7" borderId="168" xfId="0" applyFont="1" applyFill="1" applyBorder="1" applyAlignment="1" applyProtection="1">
      <alignment vertical="center" wrapText="1"/>
      <protection hidden="1"/>
    </xf>
    <xf numFmtId="0" fontId="45" fillId="14" borderId="135" xfId="0" applyFont="1" applyFill="1" applyBorder="1" applyAlignment="1" applyProtection="1">
      <alignment horizontal="center"/>
      <protection locked="0"/>
    </xf>
    <xf numFmtId="0" fontId="101" fillId="2" borderId="0" xfId="0" applyFont="1" applyFill="1" applyAlignment="1" applyProtection="1">
      <alignment vertical="top" wrapText="1"/>
      <protection hidden="1"/>
    </xf>
    <xf numFmtId="9" fontId="22" fillId="2" borderId="0" xfId="0" applyNumberFormat="1" applyFont="1" applyFill="1" applyAlignment="1" applyProtection="1">
      <alignment horizontal="center" vertical="top"/>
      <protection hidden="1"/>
    </xf>
    <xf numFmtId="3" fontId="44" fillId="7" borderId="0" xfId="0" applyNumberFormat="1" applyFont="1" applyFill="1" applyAlignment="1" applyProtection="1">
      <alignment horizontal="center"/>
      <protection hidden="1"/>
    </xf>
    <xf numFmtId="0" fontId="41" fillId="7" borderId="0" xfId="0" applyFont="1" applyFill="1" applyAlignment="1" applyProtection="1">
      <alignment horizontal="center"/>
      <protection hidden="1"/>
    </xf>
    <xf numFmtId="0" fontId="45" fillId="7" borderId="46" xfId="0" applyFont="1" applyFill="1" applyBorder="1" applyAlignment="1" applyProtection="1">
      <alignment horizontal="left" wrapText="1"/>
      <protection hidden="1"/>
    </xf>
    <xf numFmtId="0" fontId="45" fillId="7" borderId="0" xfId="0" applyFont="1" applyFill="1" applyAlignment="1" applyProtection="1">
      <alignment horizontal="left" wrapText="1"/>
      <protection hidden="1"/>
    </xf>
    <xf numFmtId="0" fontId="0" fillId="2" borderId="0" xfId="0" applyFill="1" applyAlignment="1">
      <alignment horizontal="right"/>
    </xf>
    <xf numFmtId="0" fontId="45" fillId="7" borderId="137" xfId="0" applyFont="1" applyFill="1" applyBorder="1" applyAlignment="1">
      <alignment horizontal="right"/>
    </xf>
    <xf numFmtId="3" fontId="41" fillId="7" borderId="137" xfId="0" applyNumberFormat="1" applyFont="1" applyFill="1" applyBorder="1"/>
    <xf numFmtId="169" fontId="88" fillId="7" borderId="135" xfId="0" applyNumberFormat="1" applyFont="1" applyFill="1" applyBorder="1" applyAlignment="1">
      <alignment horizontal="right" vertical="center"/>
    </xf>
    <xf numFmtId="9" fontId="44" fillId="7" borderId="130" xfId="3" applyFont="1" applyFill="1" applyBorder="1"/>
    <xf numFmtId="9" fontId="44" fillId="7" borderId="137" xfId="3" applyFont="1" applyFill="1" applyBorder="1" applyAlignment="1">
      <alignment horizontal="center"/>
    </xf>
    <xf numFmtId="0" fontId="124" fillId="0" borderId="0" xfId="0" applyFont="1" applyAlignment="1">
      <alignment horizontal="left" vertical="center" indent="4"/>
    </xf>
    <xf numFmtId="0" fontId="124" fillId="0" borderId="0" xfId="0" applyFont="1"/>
    <xf numFmtId="0" fontId="125" fillId="0" borderId="99" xfId="0" applyFont="1" applyBorder="1" applyAlignment="1">
      <alignment vertical="center" wrapText="1"/>
    </xf>
    <xf numFmtId="0" fontId="125" fillId="0" borderId="104" xfId="0" applyFont="1" applyBorder="1" applyAlignment="1">
      <alignment vertical="center" wrapText="1"/>
    </xf>
    <xf numFmtId="0" fontId="126" fillId="0" borderId="101" xfId="0" applyFont="1" applyBorder="1" applyAlignment="1">
      <alignment vertical="center" wrapText="1"/>
    </xf>
    <xf numFmtId="6" fontId="126" fillId="0" borderId="106" xfId="0" applyNumberFormat="1" applyFont="1" applyBorder="1" applyAlignment="1">
      <alignment vertical="center" wrapText="1"/>
    </xf>
    <xf numFmtId="14" fontId="126" fillId="0" borderId="106" xfId="0" applyNumberFormat="1" applyFont="1" applyBorder="1" applyAlignment="1">
      <alignment vertical="center" wrapText="1"/>
    </xf>
    <xf numFmtId="0" fontId="126" fillId="0" borderId="119" xfId="0" applyFont="1" applyBorder="1" applyAlignment="1">
      <alignment horizontal="center" vertical="center" wrapText="1"/>
    </xf>
    <xf numFmtId="0" fontId="126" fillId="0" borderId="2" xfId="0" applyFont="1" applyBorder="1" applyAlignment="1">
      <alignment horizontal="center" vertical="center" wrapText="1"/>
    </xf>
    <xf numFmtId="0" fontId="126" fillId="0" borderId="120" xfId="0" applyFont="1" applyBorder="1" applyAlignment="1">
      <alignment horizontal="center" vertical="center" wrapText="1"/>
    </xf>
    <xf numFmtId="0" fontId="126" fillId="0" borderId="105" xfId="0" applyFont="1" applyBorder="1" applyAlignment="1">
      <alignment horizontal="center" vertical="center" wrapText="1"/>
    </xf>
    <xf numFmtId="0" fontId="126" fillId="0" borderId="7" xfId="0" applyFont="1" applyBorder="1" applyAlignment="1">
      <alignment horizontal="center" vertical="center" wrapText="1"/>
    </xf>
    <xf numFmtId="0" fontId="126" fillId="0" borderId="106" xfId="0" applyFont="1" applyBorder="1" applyAlignment="1">
      <alignment horizontal="center" vertical="center" wrapText="1"/>
    </xf>
    <xf numFmtId="9" fontId="0" fillId="0" borderId="0" xfId="0" applyNumberFormat="1" applyAlignment="1">
      <alignment horizontal="left"/>
    </xf>
    <xf numFmtId="167" fontId="45" fillId="2" borderId="234" xfId="0" applyNumberFormat="1" applyFont="1" applyFill="1" applyBorder="1" applyAlignment="1" applyProtection="1">
      <alignment horizontal="center"/>
      <protection hidden="1"/>
    </xf>
    <xf numFmtId="6" fontId="128" fillId="16" borderId="134" xfId="0" applyNumberFormat="1" applyFont="1" applyFill="1" applyBorder="1" applyAlignment="1">
      <alignment horizontal="right" vertical="center" wrapText="1"/>
    </xf>
    <xf numFmtId="6" fontId="129" fillId="16" borderId="136" xfId="5" applyNumberFormat="1" applyFont="1" applyFill="1" applyBorder="1" applyAlignment="1" applyProtection="1">
      <alignment horizontal="right" vertical="center" wrapText="1"/>
    </xf>
    <xf numFmtId="0" fontId="45" fillId="7" borderId="136" xfId="0" applyFont="1" applyFill="1" applyBorder="1" applyAlignment="1">
      <alignment vertical="center"/>
    </xf>
    <xf numFmtId="0" fontId="44" fillId="7" borderId="136" xfId="0" applyFont="1" applyFill="1" applyBorder="1" applyAlignment="1">
      <alignment vertical="center"/>
    </xf>
    <xf numFmtId="0" fontId="126" fillId="0" borderId="107" xfId="0" applyFont="1" applyBorder="1" applyAlignment="1">
      <alignment horizontal="center" vertical="center" wrapText="1"/>
    </xf>
    <xf numFmtId="0" fontId="126" fillId="0" borderId="0" xfId="0" applyFont="1" applyAlignment="1">
      <alignment horizontal="center" vertical="center" wrapText="1"/>
    </xf>
    <xf numFmtId="0" fontId="126" fillId="0" borderId="108" xfId="0" applyFont="1" applyBorder="1" applyAlignment="1">
      <alignment horizontal="center" vertical="center" wrapText="1"/>
    </xf>
    <xf numFmtId="9" fontId="0" fillId="14" borderId="1" xfId="0" applyNumberFormat="1" applyFill="1" applyBorder="1" applyAlignment="1" applyProtection="1">
      <alignment horizontal="center"/>
      <protection locked="0"/>
    </xf>
    <xf numFmtId="166" fontId="0" fillId="14" borderId="1" xfId="1" applyNumberFormat="1" applyFont="1" applyFill="1" applyBorder="1" applyAlignment="1" applyProtection="1">
      <alignment horizontal="center"/>
      <protection locked="0"/>
    </xf>
    <xf numFmtId="170" fontId="0" fillId="2" borderId="0" xfId="0" applyNumberFormat="1" applyFill="1" applyProtection="1">
      <protection hidden="1"/>
    </xf>
    <xf numFmtId="0" fontId="130" fillId="2" borderId="0" xfId="0" applyFont="1" applyFill="1" applyProtection="1">
      <protection hidden="1"/>
    </xf>
    <xf numFmtId="170" fontId="130" fillId="2" borderId="46" xfId="0" applyNumberFormat="1" applyFont="1" applyFill="1" applyBorder="1" applyAlignment="1" applyProtection="1">
      <alignment horizontal="left" vertical="center"/>
      <protection hidden="1"/>
    </xf>
    <xf numFmtId="0" fontId="131" fillId="2" borderId="0" xfId="0" applyFont="1" applyFill="1" applyAlignment="1" applyProtection="1">
      <alignment horizontal="left" vertical="center" wrapText="1"/>
      <protection hidden="1"/>
    </xf>
    <xf numFmtId="9" fontId="130" fillId="2" borderId="0" xfId="0" applyNumberFormat="1" applyFont="1" applyFill="1" applyAlignment="1" applyProtection="1">
      <alignment horizontal="left" vertical="center"/>
      <protection hidden="1"/>
    </xf>
    <xf numFmtId="0" fontId="130" fillId="2" borderId="0" xfId="0" applyFont="1" applyFill="1" applyAlignment="1" applyProtection="1">
      <alignment horizontal="left"/>
      <protection hidden="1"/>
    </xf>
    <xf numFmtId="173" fontId="59" fillId="14" borderId="122" xfId="0" applyNumberFormat="1" applyFont="1" applyFill="1" applyBorder="1" applyAlignment="1">
      <alignment horizontal="center"/>
    </xf>
    <xf numFmtId="49" fontId="8" fillId="14" borderId="0" xfId="0" applyNumberFormat="1" applyFont="1" applyFill="1" applyAlignment="1">
      <alignment horizontal="center"/>
    </xf>
    <xf numFmtId="0" fontId="59" fillId="14" borderId="41" xfId="0" applyFont="1" applyFill="1" applyBorder="1" applyProtection="1">
      <protection hidden="1"/>
    </xf>
    <xf numFmtId="49" fontId="83" fillId="2" borderId="221" xfId="0" applyNumberFormat="1" applyFont="1" applyFill="1" applyBorder="1" applyAlignment="1">
      <alignment horizontal="left" vertical="center"/>
    </xf>
    <xf numFmtId="6" fontId="127" fillId="16" borderId="136" xfId="0" applyNumberFormat="1" applyFont="1" applyFill="1" applyBorder="1" applyAlignment="1">
      <alignment horizontal="right" vertical="center"/>
    </xf>
    <xf numFmtId="6" fontId="127" fillId="16" borderId="134" xfId="0" applyNumberFormat="1" applyFont="1" applyFill="1" applyBorder="1" applyAlignment="1">
      <alignment horizontal="right" vertical="center" wrapText="1"/>
    </xf>
    <xf numFmtId="166" fontId="44" fillId="14" borderId="0" xfId="0" applyNumberFormat="1" applyFont="1" applyFill="1" applyAlignment="1" applyProtection="1">
      <alignment horizontal="center" vertical="center"/>
      <protection locked="0"/>
    </xf>
    <xf numFmtId="0" fontId="60" fillId="18" borderId="0" xfId="4" applyFont="1" applyFill="1" applyAlignment="1" applyProtection="1"/>
    <xf numFmtId="0" fontId="32" fillId="8" borderId="54" xfId="0" applyFont="1" applyFill="1" applyBorder="1" applyAlignment="1">
      <alignment vertical="center"/>
    </xf>
    <xf numFmtId="0" fontId="21" fillId="8" borderId="51" xfId="0" applyFont="1" applyFill="1" applyBorder="1" applyAlignment="1">
      <alignment vertical="center"/>
    </xf>
    <xf numFmtId="0" fontId="21" fillId="8" borderId="21" xfId="0" applyFont="1" applyFill="1" applyBorder="1" applyAlignment="1">
      <alignment vertical="center"/>
    </xf>
    <xf numFmtId="0" fontId="41" fillId="2" borderId="0" xfId="0" applyFont="1" applyFill="1"/>
    <xf numFmtId="0" fontId="65" fillId="2" borderId="0" xfId="0" applyFont="1" applyFill="1" applyAlignment="1">
      <alignment horizontal="left" vertical="center" wrapText="1"/>
    </xf>
    <xf numFmtId="0" fontId="0" fillId="2" borderId="42" xfId="0" applyFill="1" applyBorder="1"/>
    <xf numFmtId="0" fontId="0" fillId="2" borderId="52" xfId="0" applyFill="1" applyBorder="1" applyAlignment="1">
      <alignment horizontal="right" wrapText="1"/>
    </xf>
    <xf numFmtId="0" fontId="0" fillId="2" borderId="50" xfId="0" applyFill="1" applyBorder="1" applyAlignment="1">
      <alignment horizontal="right"/>
    </xf>
    <xf numFmtId="0" fontId="0" fillId="2" borderId="0" xfId="0" quotePrefix="1" applyFill="1" applyAlignment="1">
      <alignment horizontal="right"/>
    </xf>
    <xf numFmtId="0" fontId="0" fillId="2" borderId="48" xfId="0" applyFill="1" applyBorder="1"/>
    <xf numFmtId="0" fontId="40" fillId="2" borderId="0" xfId="0" applyFont="1" applyFill="1"/>
    <xf numFmtId="0" fontId="44" fillId="2" borderId="42" xfId="0" applyFont="1" applyFill="1" applyBorder="1"/>
    <xf numFmtId="0" fontId="45" fillId="2" borderId="52" xfId="0" applyFont="1" applyFill="1" applyBorder="1"/>
    <xf numFmtId="0" fontId="45" fillId="2" borderId="52" xfId="0" applyFont="1" applyFill="1" applyBorder="1" applyAlignment="1">
      <alignment horizontal="right"/>
    </xf>
    <xf numFmtId="0" fontId="45" fillId="2" borderId="48" xfId="0" applyFont="1" applyFill="1" applyBorder="1"/>
    <xf numFmtId="167" fontId="65" fillId="2" borderId="0" xfId="0" applyNumberFormat="1" applyFont="1" applyFill="1" applyAlignment="1">
      <alignment horizontal="left"/>
    </xf>
    <xf numFmtId="0" fontId="65" fillId="2" borderId="0" xfId="0" applyFont="1" applyFill="1"/>
    <xf numFmtId="0" fontId="41" fillId="2" borderId="0" xfId="0" applyFont="1" applyFill="1" applyAlignment="1">
      <alignment wrapText="1"/>
    </xf>
    <xf numFmtId="0" fontId="45" fillId="2" borderId="27" xfId="0" applyFont="1" applyFill="1" applyBorder="1"/>
    <xf numFmtId="0" fontId="77" fillId="2" borderId="19" xfId="0" applyFont="1" applyFill="1" applyBorder="1" applyAlignment="1">
      <alignment horizontal="right"/>
    </xf>
    <xf numFmtId="167" fontId="77" fillId="2" borderId="19" xfId="0" applyNumberFormat="1" applyFont="1" applyFill="1" applyBorder="1" applyAlignment="1">
      <alignment horizontal="right"/>
    </xf>
    <xf numFmtId="164" fontId="45" fillId="2" borderId="47" xfId="0" applyNumberFormat="1" applyFont="1" applyFill="1" applyBorder="1"/>
    <xf numFmtId="0" fontId="17" fillId="7" borderId="0" xfId="0" applyFont="1" applyFill="1" applyAlignment="1">
      <alignment wrapText="1"/>
    </xf>
    <xf numFmtId="0" fontId="45" fillId="0" borderId="42" xfId="0" applyFont="1" applyBorder="1"/>
    <xf numFmtId="164" fontId="45" fillId="2" borderId="43" xfId="0" applyNumberFormat="1" applyFont="1" applyFill="1" applyBorder="1"/>
    <xf numFmtId="0" fontId="45" fillId="2" borderId="45" xfId="0" applyFont="1" applyFill="1" applyBorder="1"/>
    <xf numFmtId="0" fontId="45" fillId="0" borderId="27" xfId="0" applyFont="1" applyBorder="1"/>
    <xf numFmtId="0" fontId="45" fillId="0" borderId="47" xfId="0" applyFont="1" applyBorder="1" applyAlignment="1">
      <alignment horizontal="right"/>
    </xf>
    <xf numFmtId="164" fontId="44" fillId="2" borderId="43" xfId="0" applyNumberFormat="1" applyFont="1" applyFill="1" applyBorder="1"/>
    <xf numFmtId="167" fontId="45" fillId="2" borderId="45" xfId="0" applyNumberFormat="1" applyFont="1" applyFill="1" applyBorder="1"/>
    <xf numFmtId="0" fontId="41" fillId="2" borderId="0" xfId="0" quotePrefix="1" applyFont="1" applyFill="1"/>
    <xf numFmtId="164" fontId="45" fillId="2" borderId="42" xfId="0" applyNumberFormat="1" applyFont="1" applyFill="1" applyBorder="1"/>
    <xf numFmtId="0" fontId="45" fillId="0" borderId="54" xfId="0" applyFont="1" applyBorder="1"/>
    <xf numFmtId="164" fontId="44" fillId="2" borderId="21" xfId="0" applyNumberFormat="1" applyFont="1" applyFill="1" applyBorder="1"/>
    <xf numFmtId="0" fontId="44" fillId="2" borderId="28" xfId="0" applyFont="1" applyFill="1" applyBorder="1"/>
    <xf numFmtId="0" fontId="45" fillId="2" borderId="69" xfId="0" applyFont="1" applyFill="1" applyBorder="1" applyAlignment="1">
      <alignment horizontal="center"/>
    </xf>
    <xf numFmtId="167" fontId="45" fillId="2" borderId="20" xfId="0" applyNumberFormat="1" applyFont="1" applyFill="1" applyBorder="1"/>
    <xf numFmtId="167" fontId="44" fillId="2" borderId="66" xfId="0" applyNumberFormat="1" applyFont="1" applyFill="1" applyBorder="1"/>
    <xf numFmtId="0" fontId="45" fillId="2" borderId="0" xfId="0" applyFont="1" applyFill="1" applyAlignment="1">
      <alignment horizontal="center"/>
    </xf>
    <xf numFmtId="167" fontId="45" fillId="2" borderId="0" xfId="0" applyNumberFormat="1" applyFont="1" applyFill="1"/>
    <xf numFmtId="167" fontId="44" fillId="2" borderId="48" xfId="0" applyNumberFormat="1" applyFont="1" applyFill="1" applyBorder="1"/>
    <xf numFmtId="0" fontId="44" fillId="2" borderId="40" xfId="0" applyFont="1" applyFill="1" applyBorder="1"/>
    <xf numFmtId="0" fontId="65" fillId="2" borderId="0" xfId="0" applyFont="1" applyFill="1" applyAlignment="1">
      <alignment wrapText="1"/>
    </xf>
    <xf numFmtId="0" fontId="45" fillId="2" borderId="29" xfId="0" applyFont="1" applyFill="1" applyBorder="1"/>
    <xf numFmtId="0" fontId="45" fillId="2" borderId="55" xfId="0" applyFont="1" applyFill="1" applyBorder="1"/>
    <xf numFmtId="0" fontId="45" fillId="2" borderId="65" xfId="0" applyFont="1" applyFill="1" applyBorder="1"/>
    <xf numFmtId="164" fontId="45" fillId="2" borderId="53" xfId="0" applyNumberFormat="1" applyFont="1" applyFill="1" applyBorder="1"/>
    <xf numFmtId="0" fontId="45" fillId="2" borderId="42" xfId="0" applyFont="1" applyFill="1" applyBorder="1" applyAlignment="1">
      <alignment horizontal="left" wrapText="1"/>
    </xf>
    <xf numFmtId="0" fontId="45" fillId="2" borderId="52" xfId="0" applyFont="1" applyFill="1" applyBorder="1" applyAlignment="1">
      <alignment horizontal="left" wrapText="1"/>
    </xf>
    <xf numFmtId="164" fontId="45" fillId="2" borderId="27" xfId="0" applyNumberFormat="1" applyFont="1" applyFill="1" applyBorder="1"/>
    <xf numFmtId="0" fontId="44" fillId="2" borderId="42" xfId="0" applyFont="1" applyFill="1" applyBorder="1" applyAlignment="1">
      <alignment wrapText="1"/>
    </xf>
    <xf numFmtId="0" fontId="44" fillId="2" borderId="52" xfId="0" applyFont="1" applyFill="1" applyBorder="1" applyAlignment="1">
      <alignment wrapText="1"/>
    </xf>
    <xf numFmtId="0" fontId="44" fillId="2" borderId="65" xfId="0" applyFont="1" applyFill="1" applyBorder="1"/>
    <xf numFmtId="164" fontId="44" fillId="2" borderId="19" xfId="0" applyNumberFormat="1" applyFont="1" applyFill="1" applyBorder="1" applyAlignment="1">
      <alignment horizontal="right"/>
    </xf>
    <xf numFmtId="0" fontId="45" fillId="2" borderId="20" xfId="0" applyFont="1" applyFill="1" applyBorder="1"/>
    <xf numFmtId="0" fontId="45" fillId="2" borderId="70" xfId="0" applyFont="1" applyFill="1" applyBorder="1" applyAlignment="1">
      <alignment horizontal="left" wrapText="1"/>
    </xf>
    <xf numFmtId="164" fontId="44" fillId="2" borderId="56" xfId="0" applyNumberFormat="1" applyFont="1" applyFill="1" applyBorder="1" applyAlignment="1">
      <alignment horizontal="right"/>
    </xf>
    <xf numFmtId="0" fontId="63" fillId="2" borderId="47" xfId="0" applyFont="1" applyFill="1" applyBorder="1"/>
    <xf numFmtId="0" fontId="63" fillId="2" borderId="50" xfId="0" applyFont="1" applyFill="1" applyBorder="1"/>
    <xf numFmtId="167" fontId="63" fillId="2" borderId="52" xfId="0" applyNumberFormat="1" applyFont="1" applyFill="1" applyBorder="1"/>
    <xf numFmtId="0" fontId="63" fillId="2" borderId="44" xfId="0" applyFont="1" applyFill="1" applyBorder="1"/>
    <xf numFmtId="0" fontId="54" fillId="8" borderId="54" xfId="0" applyFont="1" applyFill="1" applyBorder="1"/>
    <xf numFmtId="0" fontId="54" fillId="8" borderId="51" xfId="0" applyFont="1" applyFill="1" applyBorder="1"/>
    <xf numFmtId="164" fontId="54" fillId="8" borderId="21" xfId="0" applyNumberFormat="1" applyFont="1" applyFill="1" applyBorder="1"/>
    <xf numFmtId="0" fontId="79" fillId="2" borderId="54" xfId="0" applyFont="1" applyFill="1" applyBorder="1"/>
    <xf numFmtId="0" fontId="78" fillId="2" borderId="51" xfId="0" applyFont="1" applyFill="1" applyBorder="1"/>
    <xf numFmtId="167" fontId="64" fillId="2" borderId="21" xfId="0" applyNumberFormat="1" applyFont="1" applyFill="1" applyBorder="1"/>
    <xf numFmtId="0" fontId="45" fillId="2" borderId="42" xfId="0" applyFont="1" applyFill="1" applyBorder="1"/>
    <xf numFmtId="0" fontId="45" fillId="2" borderId="43" xfId="0" applyFont="1" applyFill="1" applyBorder="1"/>
    <xf numFmtId="0" fontId="63" fillId="2" borderId="40" xfId="0" applyFont="1" applyFill="1" applyBorder="1"/>
    <xf numFmtId="164" fontId="63" fillId="2" borderId="48" xfId="0" applyNumberFormat="1" applyFont="1" applyFill="1" applyBorder="1"/>
    <xf numFmtId="0" fontId="64" fillId="2" borderId="40" xfId="0" applyFont="1" applyFill="1" applyBorder="1"/>
    <xf numFmtId="0" fontId="64" fillId="2" borderId="0" xfId="0" applyFont="1" applyFill="1"/>
    <xf numFmtId="167" fontId="64" fillId="2" borderId="48" xfId="0" applyNumberFormat="1" applyFont="1" applyFill="1" applyBorder="1"/>
    <xf numFmtId="0" fontId="44" fillId="2" borderId="67" xfId="0" applyFont="1" applyFill="1" applyBorder="1"/>
    <xf numFmtId="0" fontId="77" fillId="2" borderId="66" xfId="0" applyFont="1" applyFill="1" applyBorder="1" applyAlignment="1">
      <alignment horizontal="right" wrapText="1"/>
    </xf>
    <xf numFmtId="167" fontId="44" fillId="2" borderId="27" xfId="0" applyNumberFormat="1" applyFont="1" applyFill="1" applyBorder="1" applyAlignment="1">
      <alignment horizontal="right"/>
    </xf>
    <xf numFmtId="9" fontId="22" fillId="2" borderId="0" xfId="0" applyNumberFormat="1" applyFont="1" applyFill="1" applyAlignment="1">
      <alignment horizontal="center"/>
    </xf>
    <xf numFmtId="0" fontId="45" fillId="2" borderId="31" xfId="0" applyFont="1" applyFill="1" applyBorder="1"/>
    <xf numFmtId="164" fontId="45" fillId="2" borderId="66" xfId="0" applyNumberFormat="1" applyFont="1" applyFill="1" applyBorder="1"/>
    <xf numFmtId="167" fontId="41" fillId="2" borderId="0" xfId="0" applyNumberFormat="1" applyFont="1" applyFill="1"/>
    <xf numFmtId="164" fontId="44" fillId="2" borderId="68" xfId="0" applyNumberFormat="1" applyFont="1" applyFill="1" applyBorder="1"/>
    <xf numFmtId="10" fontId="45" fillId="2" borderId="66" xfId="3" applyNumberFormat="1" applyFont="1" applyFill="1" applyBorder="1" applyProtection="1"/>
    <xf numFmtId="165" fontId="45" fillId="2" borderId="0" xfId="0" applyNumberFormat="1" applyFont="1" applyFill="1"/>
    <xf numFmtId="44" fontId="45" fillId="2" borderId="0" xfId="0" applyNumberFormat="1" applyFont="1" applyFill="1"/>
    <xf numFmtId="0" fontId="81" fillId="2" borderId="40" xfId="0" applyFont="1" applyFill="1" applyBorder="1"/>
    <xf numFmtId="166" fontId="45" fillId="2" borderId="0" xfId="0" applyNumberFormat="1" applyFont="1" applyFill="1"/>
    <xf numFmtId="0" fontId="83" fillId="2" borderId="0" xfId="0" applyFont="1" applyFill="1"/>
    <xf numFmtId="0" fontId="45" fillId="2" borderId="58" xfId="0" applyFont="1" applyFill="1" applyBorder="1"/>
    <xf numFmtId="167" fontId="45" fillId="2" borderId="63" xfId="0" applyNumberFormat="1" applyFont="1" applyFill="1" applyBorder="1"/>
    <xf numFmtId="0" fontId="45" fillId="2" borderId="96" xfId="0" applyFont="1" applyFill="1" applyBorder="1"/>
    <xf numFmtId="0" fontId="45" fillId="2" borderId="98" xfId="0" applyFont="1" applyFill="1" applyBorder="1"/>
    <xf numFmtId="167" fontId="45" fillId="2" borderId="48" xfId="0" applyNumberFormat="1" applyFont="1" applyFill="1" applyBorder="1"/>
    <xf numFmtId="0" fontId="44" fillId="2" borderId="31" xfId="0" applyFont="1" applyFill="1" applyBorder="1" applyAlignment="1">
      <alignment wrapText="1"/>
    </xf>
    <xf numFmtId="0" fontId="44" fillId="2" borderId="96" xfId="0" applyFont="1" applyFill="1" applyBorder="1"/>
    <xf numFmtId="0" fontId="44" fillId="2" borderId="58" xfId="0" applyFont="1" applyFill="1" applyBorder="1"/>
    <xf numFmtId="167" fontId="44" fillId="2" borderId="58" xfId="0" applyNumberFormat="1" applyFont="1" applyFill="1" applyBorder="1"/>
    <xf numFmtId="0" fontId="45" fillId="2" borderId="40" xfId="0" applyFont="1" applyFill="1" applyBorder="1" applyAlignment="1">
      <alignment wrapText="1"/>
    </xf>
    <xf numFmtId="167" fontId="45" fillId="2" borderId="64" xfId="0" applyNumberFormat="1" applyFont="1" applyFill="1" applyBorder="1"/>
    <xf numFmtId="0" fontId="44" fillId="2" borderId="29" xfId="0" applyFont="1" applyFill="1" applyBorder="1"/>
    <xf numFmtId="167" fontId="44" fillId="2" borderId="55" xfId="0" applyNumberFormat="1" applyFont="1" applyFill="1" applyBorder="1"/>
    <xf numFmtId="164" fontId="44" fillId="2" borderId="30" xfId="0" applyNumberFormat="1" applyFont="1" applyFill="1" applyBorder="1"/>
    <xf numFmtId="167" fontId="63" fillId="2" borderId="0" xfId="0" applyNumberFormat="1" applyFont="1" applyFill="1"/>
    <xf numFmtId="0" fontId="63" fillId="2" borderId="48" xfId="0" applyFont="1" applyFill="1" applyBorder="1"/>
    <xf numFmtId="0" fontId="8" fillId="2" borderId="40" xfId="0" applyFont="1" applyFill="1" applyBorder="1"/>
    <xf numFmtId="167" fontId="8" fillId="2" borderId="0" xfId="0" applyNumberFormat="1" applyFont="1" applyFill="1"/>
    <xf numFmtId="0" fontId="8" fillId="2" borderId="0" xfId="0" applyFont="1" applyFill="1"/>
    <xf numFmtId="167" fontId="8" fillId="2" borderId="48" xfId="0" applyNumberFormat="1" applyFont="1" applyFill="1" applyBorder="1"/>
    <xf numFmtId="0" fontId="54" fillId="8" borderId="36" xfId="0" applyFont="1" applyFill="1" applyBorder="1"/>
    <xf numFmtId="0" fontId="54" fillId="8" borderId="6" xfId="0" applyFont="1" applyFill="1" applyBorder="1"/>
    <xf numFmtId="164" fontId="54" fillId="8" borderId="37" xfId="0" applyNumberFormat="1" applyFont="1" applyFill="1" applyBorder="1"/>
    <xf numFmtId="9" fontId="22" fillId="2" borderId="0" xfId="0" applyNumberFormat="1" applyFont="1" applyFill="1" applyAlignment="1">
      <alignment horizontal="center" vertical="top"/>
    </xf>
    <xf numFmtId="0" fontId="41" fillId="7" borderId="0" xfId="0" applyFont="1" applyFill="1"/>
    <xf numFmtId="0" fontId="34" fillId="3" borderId="0" xfId="0" applyFont="1" applyFill="1" applyAlignment="1">
      <alignment horizontal="left" vertical="center" wrapText="1"/>
    </xf>
    <xf numFmtId="0" fontId="133" fillId="4" borderId="0" xfId="0" applyFont="1" applyFill="1" applyAlignment="1">
      <alignment horizontal="left" wrapText="1"/>
    </xf>
    <xf numFmtId="0" fontId="0" fillId="4" borderId="0" xfId="0" applyFill="1" applyAlignment="1">
      <alignment horizontal="left" wrapText="1"/>
    </xf>
    <xf numFmtId="0" fontId="0" fillId="4" borderId="60" xfId="0" applyFill="1" applyBorder="1" applyAlignment="1">
      <alignment horizontal="left" wrapText="1"/>
    </xf>
    <xf numFmtId="0" fontId="30" fillId="4" borderId="0" xfId="0" applyFont="1" applyFill="1" applyAlignment="1">
      <alignment horizontal="left" vertical="top" wrapText="1" readingOrder="1"/>
    </xf>
    <xf numFmtId="0" fontId="29" fillId="4" borderId="0" xfId="0" applyFont="1" applyFill="1" applyAlignment="1">
      <alignment horizontal="left" vertical="top" wrapText="1" readingOrder="1"/>
    </xf>
    <xf numFmtId="0" fontId="29" fillId="4" borderId="0" xfId="0" applyFont="1" applyFill="1" applyAlignment="1">
      <alignment horizontal="left" vertical="top" wrapText="1"/>
    </xf>
    <xf numFmtId="0" fontId="45" fillId="14" borderId="0" xfId="0" applyFont="1" applyFill="1" applyAlignment="1">
      <alignment horizontal="left" vertical="top" wrapText="1"/>
    </xf>
    <xf numFmtId="0" fontId="0" fillId="4" borderId="0" xfId="0" applyFill="1" applyAlignment="1">
      <alignment horizontal="left" vertical="top" wrapText="1"/>
    </xf>
    <xf numFmtId="0" fontId="106" fillId="0" borderId="0" xfId="4" quotePrefix="1" applyFont="1" applyFill="1" applyAlignment="1" applyProtection="1">
      <alignment horizontal="left" wrapText="1"/>
    </xf>
    <xf numFmtId="0" fontId="106" fillId="0" borderId="0" xfId="4" applyFont="1" applyFill="1" applyAlignment="1" applyProtection="1">
      <alignment horizontal="left" wrapText="1"/>
    </xf>
    <xf numFmtId="0" fontId="12" fillId="4" borderId="0" xfId="0" quotePrefix="1" applyFont="1" applyFill="1" applyAlignment="1">
      <alignment horizontal="left" wrapText="1"/>
    </xf>
    <xf numFmtId="0" fontId="12" fillId="4" borderId="0" xfId="0" applyFont="1" applyFill="1" applyAlignment="1">
      <alignment horizontal="left" wrapText="1"/>
    </xf>
    <xf numFmtId="0" fontId="29" fillId="0" borderId="0" xfId="0" applyFont="1" applyAlignment="1">
      <alignment horizontal="left" vertical="top" wrapText="1"/>
    </xf>
    <xf numFmtId="0" fontId="29" fillId="0" borderId="0" xfId="0" applyFont="1" applyAlignment="1">
      <alignment horizontal="left" vertical="top"/>
    </xf>
    <xf numFmtId="0" fontId="37" fillId="10" borderId="0" xfId="0" applyFont="1" applyFill="1" applyAlignment="1">
      <alignment horizontal="left" wrapText="1"/>
    </xf>
    <xf numFmtId="0" fontId="30" fillId="0" borderId="0" xfId="0" applyFont="1" applyAlignment="1">
      <alignment horizontal="left" vertical="top" wrapText="1"/>
    </xf>
    <xf numFmtId="0" fontId="0" fillId="0" borderId="0" xfId="0" applyAlignment="1">
      <alignment horizontal="left" vertical="top"/>
    </xf>
    <xf numFmtId="0" fontId="56" fillId="0" borderId="2" xfId="0" quotePrefix="1" applyFont="1" applyBorder="1" applyAlignment="1">
      <alignment horizontal="left"/>
    </xf>
    <xf numFmtId="0" fontId="56" fillId="0" borderId="0" xfId="0" quotePrefix="1" applyFont="1" applyAlignment="1">
      <alignment horizontal="left"/>
    </xf>
    <xf numFmtId="0" fontId="73" fillId="0" borderId="217" xfId="0" applyFont="1" applyBorder="1" applyAlignment="1">
      <alignment horizontal="left"/>
    </xf>
    <xf numFmtId="0" fontId="73" fillId="0" borderId="178" xfId="0" applyFont="1" applyBorder="1" applyAlignment="1">
      <alignment horizontal="left"/>
    </xf>
    <xf numFmtId="0" fontId="73" fillId="0" borderId="179" xfId="0" applyFont="1" applyBorder="1" applyAlignment="1">
      <alignment horizontal="left"/>
    </xf>
    <xf numFmtId="0" fontId="73" fillId="0" borderId="6" xfId="0" applyFont="1" applyBorder="1" applyAlignment="1">
      <alignment horizontal="left"/>
    </xf>
    <xf numFmtId="0" fontId="73" fillId="0" borderId="177" xfId="0" applyFont="1" applyBorder="1" applyAlignment="1">
      <alignment horizontal="left"/>
    </xf>
    <xf numFmtId="0" fontId="60" fillId="0" borderId="29" xfId="0" quotePrefix="1" applyFont="1" applyBorder="1" applyAlignment="1">
      <alignment horizontal="left"/>
    </xf>
    <xf numFmtId="0" fontId="60" fillId="0" borderId="30" xfId="0" quotePrefix="1" applyFont="1" applyBorder="1" applyAlignment="1">
      <alignment horizontal="left"/>
    </xf>
    <xf numFmtId="0" fontId="60" fillId="0" borderId="97" xfId="0" quotePrefix="1" applyFont="1" applyBorder="1" applyAlignment="1">
      <alignment horizontal="left"/>
    </xf>
    <xf numFmtId="0" fontId="60" fillId="0" borderId="214" xfId="0" quotePrefix="1" applyFont="1" applyBorder="1" applyAlignment="1">
      <alignment horizontal="left"/>
    </xf>
    <xf numFmtId="0" fontId="102" fillId="2" borderId="18" xfId="0" applyFont="1" applyFill="1" applyBorder="1" applyAlignment="1">
      <alignment horizontal="left" wrapText="1"/>
    </xf>
    <xf numFmtId="0" fontId="102" fillId="2" borderId="0" xfId="0" applyFont="1" applyFill="1" applyAlignment="1">
      <alignment horizontal="left" wrapText="1"/>
    </xf>
    <xf numFmtId="0" fontId="64" fillId="0" borderId="31" xfId="0" applyFont="1" applyBorder="1" applyAlignment="1">
      <alignment horizontal="left" vertical="center"/>
    </xf>
    <xf numFmtId="0" fontId="64" fillId="0" borderId="32" xfId="0" applyFont="1" applyBorder="1" applyAlignment="1">
      <alignment horizontal="left" vertical="center"/>
    </xf>
    <xf numFmtId="0" fontId="45" fillId="0" borderId="29" xfId="0" quotePrefix="1" applyFont="1" applyBorder="1" applyAlignment="1">
      <alignment horizontal="left"/>
    </xf>
    <xf numFmtId="0" fontId="45" fillId="0" borderId="30" xfId="0" quotePrefix="1" applyFont="1" applyBorder="1" applyAlignment="1">
      <alignment horizontal="left"/>
    </xf>
    <xf numFmtId="0" fontId="44" fillId="0" borderId="36" xfId="0" applyFont="1" applyBorder="1" applyAlignment="1">
      <alignment horizontal="left"/>
    </xf>
    <xf numFmtId="0" fontId="44" fillId="0" borderId="6" xfId="0" applyFont="1" applyBorder="1" applyAlignment="1">
      <alignment horizontal="left"/>
    </xf>
    <xf numFmtId="0" fontId="44" fillId="0" borderId="37" xfId="0" applyFont="1" applyBorder="1" applyAlignment="1">
      <alignment horizontal="left"/>
    </xf>
    <xf numFmtId="0" fontId="73" fillId="0" borderId="31" xfId="0" applyFont="1" applyBorder="1" applyAlignment="1">
      <alignment horizontal="left" vertical="center"/>
    </xf>
    <xf numFmtId="0" fontId="73" fillId="0" borderId="32" xfId="0" applyFont="1" applyBorder="1" applyAlignment="1">
      <alignment horizontal="left" vertical="center"/>
    </xf>
    <xf numFmtId="0" fontId="60" fillId="14" borderId="204" xfId="0" applyFont="1" applyFill="1" applyBorder="1" applyAlignment="1" applyProtection="1">
      <alignment horizontal="left"/>
      <protection locked="0"/>
    </xf>
    <xf numFmtId="0" fontId="60" fillId="14" borderId="205" xfId="0" applyFont="1" applyFill="1" applyBorder="1" applyAlignment="1" applyProtection="1">
      <alignment horizontal="left"/>
      <protection locked="0"/>
    </xf>
    <xf numFmtId="0" fontId="60" fillId="14" borderId="206" xfId="0" applyFont="1" applyFill="1" applyBorder="1" applyAlignment="1" applyProtection="1">
      <alignment horizontal="left"/>
      <protection locked="0"/>
    </xf>
    <xf numFmtId="0" fontId="60" fillId="14" borderId="22" xfId="0" applyFont="1" applyFill="1" applyBorder="1" applyAlignment="1" applyProtection="1">
      <alignment horizontal="left"/>
      <protection locked="0"/>
    </xf>
    <xf numFmtId="0" fontId="60" fillId="14" borderId="207" xfId="0" applyFont="1" applyFill="1" applyBorder="1" applyAlignment="1" applyProtection="1">
      <alignment horizontal="left"/>
      <protection locked="0"/>
    </xf>
    <xf numFmtId="0" fontId="60" fillId="14" borderId="208" xfId="0" applyFont="1" applyFill="1" applyBorder="1" applyAlignment="1" applyProtection="1">
      <alignment horizontal="left"/>
      <protection locked="0"/>
    </xf>
    <xf numFmtId="0" fontId="71" fillId="0" borderId="77" xfId="0" applyFont="1" applyBorder="1" applyAlignment="1">
      <alignment horizontal="left" vertical="center"/>
    </xf>
    <xf numFmtId="0" fontId="71" fillId="0" borderId="73" xfId="0" applyFont="1" applyBorder="1" applyAlignment="1">
      <alignment horizontal="left" vertical="center"/>
    </xf>
    <xf numFmtId="0" fontId="17" fillId="0" borderId="0" xfId="0" applyFont="1" applyAlignment="1">
      <alignment horizontal="left" vertical="center" wrapText="1"/>
    </xf>
    <xf numFmtId="0" fontId="17" fillId="2" borderId="0" xfId="0" applyFont="1" applyFill="1" applyAlignment="1">
      <alignment horizontal="left" vertical="center" wrapText="1"/>
    </xf>
    <xf numFmtId="0" fontId="61" fillId="0" borderId="36" xfId="0" applyFont="1" applyBorder="1" applyAlignment="1">
      <alignment horizontal="left"/>
    </xf>
    <xf numFmtId="0" fontId="61" fillId="0" borderId="6" xfId="0" applyFont="1" applyBorder="1" applyAlignment="1">
      <alignment horizontal="left"/>
    </xf>
    <xf numFmtId="0" fontId="61" fillId="0" borderId="37" xfId="0" applyFont="1" applyBorder="1" applyAlignment="1">
      <alignment horizontal="left"/>
    </xf>
    <xf numFmtId="0" fontId="119" fillId="2" borderId="0" xfId="0" applyFont="1" applyFill="1" applyAlignment="1" applyProtection="1">
      <alignment horizontal="left" vertical="center" wrapText="1"/>
      <protection hidden="1"/>
    </xf>
    <xf numFmtId="0" fontId="3" fillId="2" borderId="0" xfId="0" applyFont="1" applyFill="1" applyAlignment="1" applyProtection="1">
      <alignment horizontal="left"/>
      <protection hidden="1"/>
    </xf>
    <xf numFmtId="0" fontId="3" fillId="2" borderId="159" xfId="0" applyFont="1" applyFill="1" applyBorder="1" applyAlignment="1" applyProtection="1">
      <alignment horizontal="left"/>
      <protection hidden="1"/>
    </xf>
    <xf numFmtId="167" fontId="45" fillId="14" borderId="133" xfId="0" applyNumberFormat="1" applyFont="1" applyFill="1" applyBorder="1" applyAlignment="1" applyProtection="1">
      <alignment horizontal="center"/>
      <protection locked="0"/>
    </xf>
    <xf numFmtId="167" fontId="45" fillId="14" borderId="134" xfId="0" applyNumberFormat="1" applyFont="1" applyFill="1" applyBorder="1" applyAlignment="1" applyProtection="1">
      <alignment horizontal="center"/>
      <protection locked="0"/>
    </xf>
    <xf numFmtId="167" fontId="60" fillId="14" borderId="133" xfId="0" applyNumberFormat="1" applyFont="1" applyFill="1" applyBorder="1" applyAlignment="1" applyProtection="1">
      <alignment horizontal="center"/>
      <protection locked="0"/>
    </xf>
    <xf numFmtId="167" fontId="60" fillId="14" borderId="134" xfId="0" applyNumberFormat="1" applyFont="1" applyFill="1" applyBorder="1" applyAlignment="1" applyProtection="1">
      <alignment horizontal="center"/>
      <protection locked="0"/>
    </xf>
    <xf numFmtId="167" fontId="45" fillId="2" borderId="46" xfId="0" applyNumberFormat="1" applyFont="1" applyFill="1" applyBorder="1" applyAlignment="1" applyProtection="1">
      <alignment horizontal="center"/>
      <protection hidden="1"/>
    </xf>
    <xf numFmtId="167" fontId="45" fillId="2" borderId="0" xfId="0" applyNumberFormat="1" applyFont="1" applyFill="1" applyAlignment="1" applyProtection="1">
      <alignment horizontal="center"/>
      <protection hidden="1"/>
    </xf>
    <xf numFmtId="0" fontId="41" fillId="7" borderId="148" xfId="0" applyFont="1" applyFill="1" applyBorder="1" applyAlignment="1" applyProtection="1">
      <alignment horizontal="center" vertical="center" wrapText="1"/>
      <protection hidden="1"/>
    </xf>
    <xf numFmtId="167" fontId="60" fillId="0" borderId="136" xfId="0" applyNumberFormat="1" applyFont="1" applyBorder="1" applyAlignment="1" applyProtection="1">
      <alignment horizontal="center"/>
      <protection hidden="1"/>
    </xf>
    <xf numFmtId="166" fontId="41" fillId="0" borderId="136" xfId="0" applyNumberFormat="1" applyFont="1" applyBorder="1" applyAlignment="1" applyProtection="1">
      <alignment horizontal="center"/>
      <protection hidden="1"/>
    </xf>
    <xf numFmtId="167" fontId="41" fillId="0" borderId="136" xfId="0" applyNumberFormat="1" applyFont="1" applyBorder="1" applyAlignment="1" applyProtection="1">
      <alignment horizontal="center"/>
      <protection hidden="1"/>
    </xf>
    <xf numFmtId="0" fontId="45" fillId="7" borderId="136" xfId="0" applyFont="1" applyFill="1" applyBorder="1" applyAlignment="1" applyProtection="1">
      <alignment horizontal="left"/>
      <protection hidden="1"/>
    </xf>
    <xf numFmtId="0" fontId="44" fillId="7" borderId="136" xfId="0" applyFont="1" applyFill="1" applyBorder="1" applyAlignment="1" applyProtection="1">
      <alignment horizontal="left"/>
      <protection hidden="1"/>
    </xf>
    <xf numFmtId="167" fontId="45" fillId="0" borderId="133" xfId="0" applyNumberFormat="1" applyFont="1" applyBorder="1" applyAlignment="1" applyProtection="1">
      <alignment horizontal="center"/>
      <protection hidden="1"/>
    </xf>
    <xf numFmtId="167" fontId="45" fillId="0" borderId="132" xfId="0" applyNumberFormat="1" applyFont="1" applyBorder="1" applyAlignment="1" applyProtection="1">
      <alignment horizontal="center"/>
      <protection hidden="1"/>
    </xf>
    <xf numFmtId="167" fontId="45" fillId="0" borderId="134" xfId="0" applyNumberFormat="1" applyFont="1" applyBorder="1" applyAlignment="1" applyProtection="1">
      <alignment horizontal="center"/>
      <protection hidden="1"/>
    </xf>
    <xf numFmtId="166" fontId="41" fillId="0" borderId="133" xfId="0" applyNumberFormat="1" applyFont="1" applyBorder="1" applyAlignment="1" applyProtection="1">
      <alignment horizontal="center"/>
      <protection hidden="1"/>
    </xf>
    <xf numFmtId="166" fontId="41" fillId="0" borderId="132" xfId="0" applyNumberFormat="1" applyFont="1" applyBorder="1" applyAlignment="1" applyProtection="1">
      <alignment horizontal="center"/>
      <protection hidden="1"/>
    </xf>
    <xf numFmtId="166" fontId="41" fillId="0" borderId="134" xfId="0" applyNumberFormat="1" applyFont="1" applyBorder="1" applyAlignment="1" applyProtection="1">
      <alignment horizontal="center"/>
      <protection hidden="1"/>
    </xf>
    <xf numFmtId="167" fontId="41" fillId="0" borderId="133" xfId="0" applyNumberFormat="1" applyFont="1" applyBorder="1" applyAlignment="1" applyProtection="1">
      <alignment horizontal="center"/>
      <protection hidden="1"/>
    </xf>
    <xf numFmtId="167" fontId="41" fillId="0" borderId="132" xfId="0" applyNumberFormat="1" applyFont="1" applyBorder="1" applyAlignment="1" applyProtection="1">
      <alignment horizontal="center"/>
      <protection hidden="1"/>
    </xf>
    <xf numFmtId="167" fontId="41" fillId="0" borderId="134" xfId="0" applyNumberFormat="1" applyFont="1" applyBorder="1" applyAlignment="1" applyProtection="1">
      <alignment horizontal="center"/>
      <protection hidden="1"/>
    </xf>
    <xf numFmtId="167" fontId="41" fillId="0" borderId="136" xfId="0" applyNumberFormat="1" applyFont="1" applyBorder="1" applyAlignment="1" applyProtection="1">
      <alignment horizontal="right" indent="1"/>
      <protection hidden="1"/>
    </xf>
    <xf numFmtId="0" fontId="44" fillId="7" borderId="133" xfId="0" applyFont="1" applyFill="1" applyBorder="1" applyAlignment="1" applyProtection="1">
      <alignment horizontal="left"/>
      <protection hidden="1"/>
    </xf>
    <xf numFmtId="0" fontId="44" fillId="7" borderId="132" xfId="0" applyFont="1" applyFill="1" applyBorder="1" applyAlignment="1" applyProtection="1">
      <alignment horizontal="left"/>
      <protection hidden="1"/>
    </xf>
    <xf numFmtId="0" fontId="44" fillId="7" borderId="134" xfId="0" applyFont="1" applyFill="1" applyBorder="1" applyAlignment="1" applyProtection="1">
      <alignment horizontal="left"/>
      <protection hidden="1"/>
    </xf>
    <xf numFmtId="167" fontId="45" fillId="2" borderId="163" xfId="0" applyNumberFormat="1" applyFont="1" applyFill="1" applyBorder="1" applyAlignment="1" applyProtection="1">
      <alignment horizontal="center"/>
      <protection hidden="1"/>
    </xf>
    <xf numFmtId="167" fontId="45" fillId="2" borderId="164" xfId="0" applyNumberFormat="1" applyFont="1" applyFill="1" applyBorder="1" applyAlignment="1" applyProtection="1">
      <alignment horizontal="center"/>
      <protection hidden="1"/>
    </xf>
    <xf numFmtId="167" fontId="45" fillId="2" borderId="133" xfId="0" applyNumberFormat="1" applyFont="1" applyFill="1" applyBorder="1" applyAlignment="1" applyProtection="1">
      <alignment horizontal="center"/>
      <protection hidden="1"/>
    </xf>
    <xf numFmtId="167" fontId="45" fillId="2" borderId="134" xfId="0" applyNumberFormat="1" applyFont="1" applyFill="1" applyBorder="1" applyAlignment="1" applyProtection="1">
      <alignment horizontal="center"/>
      <protection hidden="1"/>
    </xf>
    <xf numFmtId="166" fontId="41" fillId="0" borderId="0" xfId="0" applyNumberFormat="1" applyFont="1" applyAlignment="1" applyProtection="1">
      <alignment horizontal="center"/>
      <protection hidden="1"/>
    </xf>
    <xf numFmtId="0" fontId="61" fillId="7" borderId="133" xfId="0" applyFont="1" applyFill="1" applyBorder="1" applyAlignment="1" applyProtection="1">
      <alignment horizontal="left"/>
      <protection hidden="1"/>
    </xf>
    <xf numFmtId="0" fontId="61" fillId="7" borderId="132" xfId="0" applyFont="1" applyFill="1" applyBorder="1" applyAlignment="1" applyProtection="1">
      <alignment horizontal="left"/>
      <protection hidden="1"/>
    </xf>
    <xf numFmtId="0" fontId="61" fillId="7" borderId="127" xfId="0" applyFont="1" applyFill="1" applyBorder="1" applyAlignment="1" applyProtection="1">
      <alignment horizontal="left"/>
      <protection hidden="1"/>
    </xf>
    <xf numFmtId="0" fontId="61" fillId="7" borderId="134" xfId="0" applyFont="1" applyFill="1" applyBorder="1" applyAlignment="1" applyProtection="1">
      <alignment horizontal="left"/>
      <protection hidden="1"/>
    </xf>
    <xf numFmtId="167" fontId="45" fillId="2" borderId="165" xfId="0" applyNumberFormat="1" applyFont="1" applyFill="1" applyBorder="1" applyAlignment="1" applyProtection="1">
      <alignment horizontal="right" indent="8"/>
      <protection hidden="1"/>
    </xf>
    <xf numFmtId="167" fontId="45" fillId="2" borderId="154" xfId="0" applyNumberFormat="1" applyFont="1" applyFill="1" applyBorder="1" applyAlignment="1" applyProtection="1">
      <alignment horizontal="right" indent="8"/>
      <protection hidden="1"/>
    </xf>
    <xf numFmtId="0" fontId="46" fillId="2" borderId="133" xfId="4" applyFont="1" applyFill="1" applyBorder="1" applyAlignment="1" applyProtection="1">
      <alignment horizontal="left" vertical="center"/>
      <protection hidden="1"/>
    </xf>
    <xf numFmtId="0" fontId="46" fillId="2" borderId="132" xfId="4" applyFont="1" applyFill="1" applyBorder="1" applyAlignment="1" applyProtection="1">
      <alignment horizontal="left" vertical="center"/>
      <protection hidden="1"/>
    </xf>
    <xf numFmtId="0" fontId="44" fillId="13" borderId="133" xfId="0" applyFont="1" applyFill="1" applyBorder="1" applyAlignment="1" applyProtection="1">
      <alignment horizontal="left" vertical="center"/>
      <protection hidden="1"/>
    </xf>
    <xf numFmtId="0" fontId="44" fillId="13" borderId="132" xfId="0" applyFont="1" applyFill="1" applyBorder="1" applyAlignment="1" applyProtection="1">
      <alignment horizontal="left" vertical="center"/>
      <protection hidden="1"/>
    </xf>
    <xf numFmtId="0" fontId="44" fillId="13" borderId="134" xfId="0" applyFont="1" applyFill="1" applyBorder="1" applyAlignment="1" applyProtection="1">
      <alignment horizontal="left" vertical="center"/>
      <protection hidden="1"/>
    </xf>
    <xf numFmtId="167" fontId="44" fillId="13" borderId="129" xfId="0" applyNumberFormat="1" applyFont="1" applyFill="1" applyBorder="1" applyAlignment="1" applyProtection="1">
      <alignment horizontal="center" vertical="center"/>
      <protection hidden="1"/>
    </xf>
    <xf numFmtId="167" fontId="44" fillId="13" borderId="127" xfId="0" applyNumberFormat="1" applyFont="1" applyFill="1" applyBorder="1" applyAlignment="1" applyProtection="1">
      <alignment horizontal="center" vertical="center"/>
      <protection hidden="1"/>
    </xf>
    <xf numFmtId="167" fontId="44" fillId="13" borderId="130" xfId="0" applyNumberFormat="1" applyFont="1" applyFill="1" applyBorder="1" applyAlignment="1" applyProtection="1">
      <alignment horizontal="center" vertical="center"/>
      <protection hidden="1"/>
    </xf>
    <xf numFmtId="166" fontId="40" fillId="13" borderId="129" xfId="0" applyNumberFormat="1" applyFont="1" applyFill="1" applyBorder="1" applyAlignment="1" applyProtection="1">
      <alignment horizontal="right" vertical="center" indent="1"/>
      <protection hidden="1"/>
    </xf>
    <xf numFmtId="166" fontId="40" fillId="13" borderId="127" xfId="0" applyNumberFormat="1" applyFont="1" applyFill="1" applyBorder="1" applyAlignment="1" applyProtection="1">
      <alignment horizontal="right" vertical="center" indent="1"/>
      <protection hidden="1"/>
    </xf>
    <xf numFmtId="166" fontId="40" fillId="13" borderId="130" xfId="0" applyNumberFormat="1" applyFont="1" applyFill="1" applyBorder="1" applyAlignment="1" applyProtection="1">
      <alignment horizontal="right" vertical="center" indent="1"/>
      <protection hidden="1"/>
    </xf>
    <xf numFmtId="167" fontId="40" fillId="13" borderId="129" xfId="0" applyNumberFormat="1" applyFont="1" applyFill="1" applyBorder="1" applyAlignment="1" applyProtection="1">
      <alignment horizontal="right" vertical="center" indent="1"/>
      <protection hidden="1"/>
    </xf>
    <xf numFmtId="167" fontId="40" fillId="13" borderId="127" xfId="0" applyNumberFormat="1" applyFont="1" applyFill="1" applyBorder="1" applyAlignment="1" applyProtection="1">
      <alignment horizontal="right" vertical="center" indent="1"/>
      <protection hidden="1"/>
    </xf>
    <xf numFmtId="167" fontId="40" fillId="13" borderId="130" xfId="0" applyNumberFormat="1" applyFont="1" applyFill="1" applyBorder="1" applyAlignment="1" applyProtection="1">
      <alignment horizontal="right" vertical="center" indent="1"/>
      <protection hidden="1"/>
    </xf>
    <xf numFmtId="0" fontId="44" fillId="7" borderId="46" xfId="0" applyFont="1" applyFill="1" applyBorder="1" applyAlignment="1" applyProtection="1">
      <alignment horizontal="left" vertical="center" wrapText="1"/>
      <protection hidden="1"/>
    </xf>
    <xf numFmtId="0" fontId="44" fillId="7" borderId="0" xfId="0" applyFont="1" applyFill="1" applyAlignment="1" applyProtection="1">
      <alignment horizontal="left" vertical="center" wrapText="1"/>
      <protection hidden="1"/>
    </xf>
    <xf numFmtId="0" fontId="44" fillId="7" borderId="168" xfId="0" applyFont="1" applyFill="1" applyBorder="1" applyAlignment="1" applyProtection="1">
      <alignment horizontal="left" vertical="center" wrapText="1"/>
      <protection hidden="1"/>
    </xf>
    <xf numFmtId="0" fontId="44" fillId="7" borderId="129" xfId="0" applyFont="1" applyFill="1" applyBorder="1" applyAlignment="1" applyProtection="1">
      <alignment horizontal="left" wrapText="1"/>
      <protection hidden="1"/>
    </xf>
    <xf numFmtId="0" fontId="44" fillId="7" borderId="127" xfId="0" applyFont="1" applyFill="1" applyBorder="1" applyAlignment="1" applyProtection="1">
      <alignment horizontal="left" wrapText="1"/>
      <protection hidden="1"/>
    </xf>
    <xf numFmtId="0" fontId="44" fillId="7" borderId="130" xfId="0" applyFont="1" applyFill="1" applyBorder="1" applyAlignment="1" applyProtection="1">
      <alignment horizontal="left" wrapText="1"/>
      <protection hidden="1"/>
    </xf>
    <xf numFmtId="0" fontId="76" fillId="8" borderId="17" xfId="0" applyFont="1" applyFill="1" applyBorder="1" applyAlignment="1" applyProtection="1">
      <alignment vertical="center"/>
      <protection hidden="1"/>
    </xf>
    <xf numFmtId="0" fontId="21" fillId="8" borderId="18" xfId="0" applyFont="1" applyFill="1" applyBorder="1" applyAlignment="1" applyProtection="1">
      <alignment vertical="center"/>
      <protection hidden="1"/>
    </xf>
    <xf numFmtId="0" fontId="21" fillId="8" borderId="121" xfId="0" applyFont="1" applyFill="1" applyBorder="1" applyAlignment="1" applyProtection="1">
      <alignment vertical="center"/>
      <protection hidden="1"/>
    </xf>
    <xf numFmtId="0" fontId="44" fillId="13" borderId="136" xfId="0" applyFont="1" applyFill="1" applyBorder="1" applyAlignment="1" applyProtection="1">
      <alignment horizontal="left" vertical="center"/>
      <protection hidden="1"/>
    </xf>
    <xf numFmtId="167" fontId="44" fillId="13" borderId="136" xfId="0" applyNumberFormat="1" applyFont="1" applyFill="1" applyBorder="1" applyAlignment="1" applyProtection="1">
      <alignment horizontal="center"/>
      <protection hidden="1"/>
    </xf>
    <xf numFmtId="166" fontId="40" fillId="13" borderId="136" xfId="0" applyNumberFormat="1" applyFont="1" applyFill="1" applyBorder="1" applyAlignment="1" applyProtection="1">
      <alignment horizontal="right" indent="1"/>
      <protection hidden="1"/>
    </xf>
    <xf numFmtId="167" fontId="40" fillId="13" borderId="136" xfId="0" applyNumberFormat="1" applyFont="1" applyFill="1" applyBorder="1" applyAlignment="1" applyProtection="1">
      <alignment horizontal="right" indent="1"/>
      <protection hidden="1"/>
    </xf>
    <xf numFmtId="0" fontId="120" fillId="2" borderId="137" xfId="0" applyFont="1" applyFill="1" applyBorder="1" applyAlignment="1" applyProtection="1">
      <alignment horizontal="center"/>
      <protection hidden="1"/>
    </xf>
    <xf numFmtId="167" fontId="45" fillId="14" borderId="129" xfId="0" applyNumberFormat="1" applyFont="1" applyFill="1" applyBorder="1" applyAlignment="1" applyProtection="1">
      <alignment horizontal="left"/>
      <protection locked="0"/>
    </xf>
    <xf numFmtId="167" fontId="45" fillId="14" borderId="127" xfId="0" applyNumberFormat="1" applyFont="1" applyFill="1" applyBorder="1" applyAlignment="1" applyProtection="1">
      <alignment horizontal="left"/>
      <protection locked="0"/>
    </xf>
    <xf numFmtId="167" fontId="45" fillId="14" borderId="130" xfId="0" applyNumberFormat="1" applyFont="1" applyFill="1" applyBorder="1" applyAlignment="1" applyProtection="1">
      <alignment horizontal="left"/>
      <protection locked="0"/>
    </xf>
    <xf numFmtId="0" fontId="17" fillId="2" borderId="0" xfId="0" applyFont="1" applyFill="1" applyAlignment="1" applyProtection="1">
      <alignment horizontal="left" vertical="center" wrapText="1"/>
      <protection hidden="1"/>
    </xf>
    <xf numFmtId="167" fontId="60" fillId="2" borderId="129" xfId="0" applyNumberFormat="1" applyFont="1" applyFill="1" applyBorder="1" applyAlignment="1" applyProtection="1">
      <alignment horizontal="center"/>
      <protection hidden="1"/>
    </xf>
    <xf numFmtId="167" fontId="60" fillId="2" borderId="130" xfId="0" applyNumberFormat="1" applyFont="1" applyFill="1" applyBorder="1" applyAlignment="1" applyProtection="1">
      <alignment horizontal="center"/>
      <protection hidden="1"/>
    </xf>
    <xf numFmtId="167" fontId="60" fillId="2" borderId="138" xfId="0" applyNumberFormat="1" applyFont="1" applyFill="1" applyBorder="1" applyAlignment="1" applyProtection="1">
      <alignment horizontal="center"/>
      <protection hidden="1"/>
    </xf>
    <xf numFmtId="167" fontId="60" fillId="2" borderId="137" xfId="0" applyNumberFormat="1" applyFont="1" applyFill="1" applyBorder="1" applyAlignment="1" applyProtection="1">
      <alignment horizontal="center"/>
      <protection hidden="1"/>
    </xf>
    <xf numFmtId="167" fontId="60" fillId="2" borderId="143" xfId="0" applyNumberFormat="1" applyFont="1" applyFill="1" applyBorder="1" applyAlignment="1" applyProtection="1">
      <alignment horizontal="center"/>
      <protection hidden="1"/>
    </xf>
    <xf numFmtId="167" fontId="60" fillId="7" borderId="138" xfId="0" applyNumberFormat="1" applyFont="1" applyFill="1" applyBorder="1" applyAlignment="1" applyProtection="1">
      <alignment horizontal="center"/>
      <protection hidden="1"/>
    </xf>
    <xf numFmtId="167" fontId="60" fillId="7" borderId="137" xfId="0" applyNumberFormat="1" applyFont="1" applyFill="1" applyBorder="1" applyAlignment="1" applyProtection="1">
      <alignment horizontal="center"/>
      <protection hidden="1"/>
    </xf>
    <xf numFmtId="167" fontId="60" fillId="7" borderId="143" xfId="0" applyNumberFormat="1" applyFont="1" applyFill="1" applyBorder="1" applyAlignment="1" applyProtection="1">
      <alignment horizontal="center"/>
      <protection hidden="1"/>
    </xf>
    <xf numFmtId="166" fontId="72" fillId="7" borderId="133" xfId="0" applyNumberFormat="1" applyFont="1" applyFill="1" applyBorder="1" applyAlignment="1" applyProtection="1">
      <alignment horizontal="center"/>
      <protection hidden="1"/>
    </xf>
    <xf numFmtId="166" fontId="72" fillId="7" borderId="132" xfId="0" applyNumberFormat="1" applyFont="1" applyFill="1" applyBorder="1" applyAlignment="1" applyProtection="1">
      <alignment horizontal="center"/>
      <protection hidden="1"/>
    </xf>
    <xf numFmtId="167" fontId="72" fillId="7" borderId="133" xfId="0" applyNumberFormat="1" applyFont="1" applyFill="1" applyBorder="1" applyAlignment="1" applyProtection="1">
      <alignment horizontal="center"/>
      <protection hidden="1"/>
    </xf>
    <xf numFmtId="167" fontId="72" fillId="7" borderId="132" xfId="0" applyNumberFormat="1" applyFont="1" applyFill="1" applyBorder="1" applyAlignment="1" applyProtection="1">
      <alignment horizontal="center"/>
      <protection hidden="1"/>
    </xf>
    <xf numFmtId="0" fontId="3" fillId="2" borderId="0" xfId="0" applyFont="1" applyFill="1" applyAlignment="1" applyProtection="1">
      <alignment horizontal="left" vertical="center" wrapText="1"/>
      <protection hidden="1"/>
    </xf>
    <xf numFmtId="0" fontId="3" fillId="2" borderId="159" xfId="0" applyFont="1" applyFill="1" applyBorder="1" applyAlignment="1" applyProtection="1">
      <alignment horizontal="left" vertical="center" wrapText="1"/>
      <protection hidden="1"/>
    </xf>
    <xf numFmtId="167" fontId="41" fillId="2" borderId="46" xfId="0" applyNumberFormat="1" applyFont="1" applyFill="1" applyBorder="1" applyAlignment="1" applyProtection="1">
      <alignment horizontal="center"/>
      <protection hidden="1"/>
    </xf>
    <xf numFmtId="167" fontId="41" fillId="2" borderId="128" xfId="0" applyNumberFormat="1" applyFont="1" applyFill="1" applyBorder="1" applyAlignment="1" applyProtection="1">
      <alignment horizontal="center"/>
      <protection hidden="1"/>
    </xf>
    <xf numFmtId="167" fontId="41" fillId="2" borderId="138" xfId="0" applyNumberFormat="1" applyFont="1" applyFill="1" applyBorder="1" applyAlignment="1" applyProtection="1">
      <alignment horizontal="center"/>
      <protection hidden="1"/>
    </xf>
    <xf numFmtId="167" fontId="41" fillId="2" borderId="143" xfId="0" applyNumberFormat="1" applyFont="1" applyFill="1" applyBorder="1" applyAlignment="1" applyProtection="1">
      <alignment horizontal="center"/>
      <protection hidden="1"/>
    </xf>
    <xf numFmtId="0" fontId="112" fillId="2" borderId="0" xfId="0" applyFont="1" applyFill="1" applyAlignment="1" applyProtection="1">
      <alignment horizontal="left" wrapText="1"/>
      <protection hidden="1"/>
    </xf>
    <xf numFmtId="166" fontId="58" fillId="2" borderId="46" xfId="0" applyNumberFormat="1" applyFont="1" applyFill="1" applyBorder="1" applyAlignment="1" applyProtection="1">
      <alignment horizontal="center"/>
      <protection hidden="1"/>
    </xf>
    <xf numFmtId="166" fontId="58" fillId="2" borderId="0" xfId="0" applyNumberFormat="1" applyFont="1" applyFill="1" applyAlignment="1" applyProtection="1">
      <alignment horizontal="center"/>
      <protection hidden="1"/>
    </xf>
    <xf numFmtId="166" fontId="58" fillId="2" borderId="128" xfId="0" applyNumberFormat="1" applyFont="1" applyFill="1" applyBorder="1" applyAlignment="1" applyProtection="1">
      <alignment horizontal="center"/>
      <protection hidden="1"/>
    </xf>
    <xf numFmtId="9" fontId="22" fillId="2" borderId="46" xfId="0" applyNumberFormat="1" applyFont="1" applyFill="1" applyBorder="1" applyAlignment="1" applyProtection="1">
      <alignment horizontal="center" vertical="center"/>
      <protection hidden="1"/>
    </xf>
    <xf numFmtId="0" fontId="3" fillId="2" borderId="0" xfId="0" applyFont="1" applyFill="1" applyAlignment="1" applyProtection="1">
      <alignment horizontal="left" vertical="top" wrapText="1"/>
      <protection hidden="1"/>
    </xf>
    <xf numFmtId="0" fontId="45" fillId="7" borderId="133" xfId="0" applyFont="1" applyFill="1" applyBorder="1" applyAlignment="1" applyProtection="1">
      <alignment horizontal="left" vertical="center" wrapText="1" indent="2"/>
      <protection hidden="1"/>
    </xf>
    <xf numFmtId="0" fontId="45" fillId="7" borderId="132" xfId="0" applyFont="1" applyFill="1" applyBorder="1" applyAlignment="1" applyProtection="1">
      <alignment horizontal="left" vertical="center" wrapText="1" indent="2"/>
      <protection hidden="1"/>
    </xf>
    <xf numFmtId="0" fontId="54" fillId="8" borderId="169" xfId="0" applyFont="1" applyFill="1" applyBorder="1" applyAlignment="1" applyProtection="1">
      <alignment horizontal="left"/>
      <protection hidden="1"/>
    </xf>
    <xf numFmtId="0" fontId="54" fillId="8" borderId="170" xfId="0" applyFont="1" applyFill="1" applyBorder="1" applyAlignment="1" applyProtection="1">
      <alignment horizontal="left"/>
      <protection hidden="1"/>
    </xf>
    <xf numFmtId="0" fontId="54" fillId="8" borderId="171" xfId="0" applyFont="1" applyFill="1" applyBorder="1" applyAlignment="1" applyProtection="1">
      <alignment horizontal="left"/>
      <protection hidden="1"/>
    </xf>
    <xf numFmtId="0" fontId="24" fillId="8" borderId="170" xfId="0" applyFont="1" applyFill="1" applyBorder="1" applyAlignment="1" applyProtection="1">
      <alignment horizontal="center"/>
      <protection hidden="1"/>
    </xf>
    <xf numFmtId="0" fontId="24" fillId="8" borderId="169" xfId="0" applyFont="1" applyFill="1" applyBorder="1" applyAlignment="1" applyProtection="1">
      <alignment horizontal="center"/>
      <protection hidden="1"/>
    </xf>
    <xf numFmtId="0" fontId="24" fillId="8" borderId="171" xfId="0" applyFont="1" applyFill="1" applyBorder="1" applyAlignment="1" applyProtection="1">
      <alignment horizontal="center"/>
      <protection hidden="1"/>
    </xf>
    <xf numFmtId="167" fontId="41" fillId="0" borderId="0" xfId="0" applyNumberFormat="1" applyFont="1" applyAlignment="1" applyProtection="1">
      <alignment horizontal="center"/>
      <protection hidden="1"/>
    </xf>
    <xf numFmtId="167" fontId="41" fillId="0" borderId="128" xfId="0" applyNumberFormat="1" applyFont="1" applyBorder="1" applyAlignment="1" applyProtection="1">
      <alignment horizontal="center"/>
      <protection hidden="1"/>
    </xf>
    <xf numFmtId="166" fontId="41" fillId="2" borderId="46" xfId="0" applyNumberFormat="1" applyFont="1" applyFill="1" applyBorder="1" applyAlignment="1" applyProtection="1">
      <alignment horizontal="center"/>
      <protection hidden="1"/>
    </xf>
    <xf numFmtId="166" fontId="41" fillId="2" borderId="0" xfId="0" applyNumberFormat="1" applyFont="1" applyFill="1" applyAlignment="1" applyProtection="1">
      <alignment horizontal="center"/>
      <protection hidden="1"/>
    </xf>
    <xf numFmtId="166" fontId="41" fillId="2" borderId="128" xfId="0" applyNumberFormat="1" applyFont="1" applyFill="1" applyBorder="1" applyAlignment="1" applyProtection="1">
      <alignment horizontal="center"/>
      <protection hidden="1"/>
    </xf>
    <xf numFmtId="166" fontId="41" fillId="0" borderId="136" xfId="0" applyNumberFormat="1" applyFont="1" applyBorder="1" applyAlignment="1" applyProtection="1">
      <alignment horizontal="right" indent="1"/>
      <protection hidden="1"/>
    </xf>
    <xf numFmtId="0" fontId="41" fillId="7" borderId="145" xfId="0" applyFont="1" applyFill="1" applyBorder="1" applyAlignment="1" applyProtection="1">
      <alignment horizontal="center" vertical="center" wrapText="1"/>
      <protection hidden="1"/>
    </xf>
    <xf numFmtId="0" fontId="41" fillId="7" borderId="144" xfId="0" applyFont="1" applyFill="1" applyBorder="1" applyAlignment="1" applyProtection="1">
      <alignment horizontal="center" vertical="center" wrapText="1"/>
      <protection hidden="1"/>
    </xf>
    <xf numFmtId="167" fontId="45" fillId="0" borderId="46" xfId="0" applyNumberFormat="1" applyFont="1" applyBorder="1" applyAlignment="1" applyProtection="1">
      <alignment horizontal="center"/>
      <protection hidden="1"/>
    </xf>
    <xf numFmtId="167" fontId="45" fillId="0" borderId="0" xfId="0" applyNumberFormat="1" applyFont="1" applyAlignment="1" applyProtection="1">
      <alignment horizontal="center"/>
      <protection hidden="1"/>
    </xf>
    <xf numFmtId="167" fontId="45" fillId="0" borderId="129" xfId="0" applyNumberFormat="1" applyFont="1" applyBorder="1" applyAlignment="1" applyProtection="1">
      <alignment horizontal="center"/>
      <protection hidden="1"/>
    </xf>
    <xf numFmtId="167" fontId="45" fillId="0" borderId="127" xfId="0" applyNumberFormat="1" applyFont="1" applyBorder="1" applyAlignment="1" applyProtection="1">
      <alignment horizontal="center"/>
      <protection hidden="1"/>
    </xf>
    <xf numFmtId="166" fontId="41" fillId="0" borderId="127" xfId="0" applyNumberFormat="1" applyFont="1" applyBorder="1" applyAlignment="1" applyProtection="1">
      <alignment horizontal="center"/>
      <protection hidden="1"/>
    </xf>
    <xf numFmtId="0" fontId="44" fillId="13" borderId="136" xfId="0" applyFont="1" applyFill="1" applyBorder="1" applyAlignment="1" applyProtection="1">
      <alignment horizontal="left"/>
      <protection hidden="1"/>
    </xf>
    <xf numFmtId="167" fontId="45" fillId="7" borderId="163" xfId="0" applyNumberFormat="1" applyFont="1" applyFill="1" applyBorder="1" applyAlignment="1" applyProtection="1">
      <alignment horizontal="center"/>
      <protection hidden="1"/>
    </xf>
    <xf numFmtId="167" fontId="45" fillId="7" borderId="164" xfId="0" applyNumberFormat="1" applyFont="1" applyFill="1" applyBorder="1" applyAlignment="1" applyProtection="1">
      <alignment horizontal="center"/>
      <protection hidden="1"/>
    </xf>
    <xf numFmtId="167" fontId="45" fillId="7" borderId="167" xfId="0" applyNumberFormat="1" applyFont="1" applyFill="1" applyBorder="1" applyAlignment="1" applyProtection="1">
      <alignment horizontal="center"/>
      <protection hidden="1"/>
    </xf>
    <xf numFmtId="167" fontId="45" fillId="2" borderId="40" xfId="0" applyNumberFormat="1" applyFont="1" applyFill="1" applyBorder="1" applyAlignment="1" applyProtection="1">
      <alignment horizontal="center"/>
      <protection hidden="1"/>
    </xf>
    <xf numFmtId="167" fontId="45" fillId="2" borderId="128" xfId="0" applyNumberFormat="1" applyFont="1" applyFill="1" applyBorder="1" applyAlignment="1" applyProtection="1">
      <alignment horizontal="center"/>
      <protection hidden="1"/>
    </xf>
    <xf numFmtId="167" fontId="45" fillId="2" borderId="138" xfId="0" applyNumberFormat="1" applyFont="1" applyFill="1" applyBorder="1" applyAlignment="1" applyProtection="1">
      <alignment horizontal="center"/>
      <protection hidden="1"/>
    </xf>
    <xf numFmtId="167" fontId="45" fillId="2" borderId="137" xfId="0" applyNumberFormat="1" applyFont="1" applyFill="1" applyBorder="1" applyAlignment="1" applyProtection="1">
      <alignment horizontal="center"/>
      <protection hidden="1"/>
    </xf>
    <xf numFmtId="167" fontId="45" fillId="2" borderId="143" xfId="0" applyNumberFormat="1" applyFont="1" applyFill="1" applyBorder="1" applyAlignment="1" applyProtection="1">
      <alignment horizontal="center"/>
      <protection hidden="1"/>
    </xf>
    <xf numFmtId="167" fontId="45" fillId="0" borderId="138" xfId="0" applyNumberFormat="1" applyFont="1" applyBorder="1" applyAlignment="1" applyProtection="1">
      <alignment horizontal="center"/>
      <protection hidden="1"/>
    </xf>
    <xf numFmtId="167" fontId="45" fillId="0" borderId="137" xfId="0" applyNumberFormat="1" applyFont="1" applyBorder="1" applyAlignment="1" applyProtection="1">
      <alignment horizontal="center"/>
      <protection hidden="1"/>
    </xf>
    <xf numFmtId="167" fontId="45" fillId="0" borderId="143" xfId="0" applyNumberFormat="1" applyFont="1" applyBorder="1" applyAlignment="1" applyProtection="1">
      <alignment horizontal="center"/>
      <protection hidden="1"/>
    </xf>
    <xf numFmtId="0" fontId="24" fillId="8" borderId="135" xfId="0" applyFont="1" applyFill="1" applyBorder="1" applyAlignment="1" applyProtection="1">
      <alignment horizontal="center"/>
      <protection hidden="1"/>
    </xf>
    <xf numFmtId="167" fontId="40" fillId="13" borderId="133" xfId="0" applyNumberFormat="1" applyFont="1" applyFill="1" applyBorder="1" applyAlignment="1" applyProtection="1">
      <alignment horizontal="right" indent="1"/>
      <protection hidden="1"/>
    </xf>
    <xf numFmtId="167" fontId="40" fillId="13" borderId="134" xfId="0" applyNumberFormat="1" applyFont="1" applyFill="1" applyBorder="1" applyAlignment="1" applyProtection="1">
      <alignment horizontal="right" indent="1"/>
      <protection hidden="1"/>
    </xf>
    <xf numFmtId="167" fontId="41" fillId="0" borderId="127" xfId="0" applyNumberFormat="1" applyFont="1" applyBorder="1" applyAlignment="1" applyProtection="1">
      <alignment horizontal="center"/>
      <protection hidden="1"/>
    </xf>
    <xf numFmtId="167" fontId="41" fillId="0" borderId="130" xfId="0" applyNumberFormat="1" applyFont="1" applyBorder="1" applyAlignment="1" applyProtection="1">
      <alignment horizontal="center"/>
      <protection hidden="1"/>
    </xf>
    <xf numFmtId="167" fontId="40" fillId="13" borderId="136" xfId="0" applyNumberFormat="1" applyFont="1" applyFill="1" applyBorder="1" applyAlignment="1" applyProtection="1">
      <alignment horizontal="center"/>
      <protection hidden="1"/>
    </xf>
    <xf numFmtId="0" fontId="44" fillId="7" borderId="127" xfId="0" applyFont="1" applyFill="1" applyBorder="1" applyProtection="1">
      <protection hidden="1"/>
    </xf>
    <xf numFmtId="0" fontId="45" fillId="7" borderId="46" xfId="0" applyFont="1" applyFill="1" applyBorder="1" applyAlignment="1" applyProtection="1">
      <alignment horizontal="left"/>
      <protection hidden="1"/>
    </xf>
    <xf numFmtId="0" fontId="45" fillId="7" borderId="0" xfId="0" applyFont="1" applyFill="1" applyAlignment="1" applyProtection="1">
      <alignment horizontal="left"/>
      <protection hidden="1"/>
    </xf>
    <xf numFmtId="2" fontId="44" fillId="0" borderId="131" xfId="0" applyNumberFormat="1" applyFont="1" applyBorder="1" applyAlignment="1" applyProtection="1">
      <alignment horizontal="center"/>
      <protection hidden="1"/>
    </xf>
    <xf numFmtId="0" fontId="54" fillId="8" borderId="135" xfId="0" applyFont="1" applyFill="1" applyBorder="1" applyAlignment="1" applyProtection="1">
      <alignment horizontal="left"/>
      <protection hidden="1"/>
    </xf>
    <xf numFmtId="0" fontId="44" fillId="13" borderId="133" xfId="0" applyFont="1" applyFill="1" applyBorder="1" applyAlignment="1" applyProtection="1">
      <alignment horizontal="left"/>
      <protection hidden="1"/>
    </xf>
    <xf numFmtId="0" fontId="44" fillId="13" borderId="132" xfId="0" applyFont="1" applyFill="1" applyBorder="1" applyAlignment="1" applyProtection="1">
      <alignment horizontal="left"/>
      <protection hidden="1"/>
    </xf>
    <xf numFmtId="167" fontId="44" fillId="13" borderId="133" xfId="0" applyNumberFormat="1" applyFont="1" applyFill="1" applyBorder="1" applyAlignment="1" applyProtection="1">
      <alignment horizontal="center"/>
      <protection hidden="1"/>
    </xf>
    <xf numFmtId="167" fontId="44" fillId="13" borderId="132" xfId="0" applyNumberFormat="1" applyFont="1" applyFill="1" applyBorder="1" applyAlignment="1" applyProtection="1">
      <alignment horizontal="center"/>
      <protection hidden="1"/>
    </xf>
    <xf numFmtId="167" fontId="44" fillId="13" borderId="134" xfId="0" applyNumberFormat="1" applyFont="1" applyFill="1" applyBorder="1" applyAlignment="1" applyProtection="1">
      <alignment horizontal="center"/>
      <protection hidden="1"/>
    </xf>
    <xf numFmtId="166" fontId="40" fillId="13" borderId="133" xfId="0" applyNumberFormat="1" applyFont="1" applyFill="1" applyBorder="1" applyAlignment="1" applyProtection="1">
      <alignment horizontal="right" indent="1"/>
      <protection hidden="1"/>
    </xf>
    <xf numFmtId="166" fontId="40" fillId="13" borderId="132" xfId="0" applyNumberFormat="1" applyFont="1" applyFill="1" applyBorder="1" applyAlignment="1" applyProtection="1">
      <alignment horizontal="right" indent="1"/>
      <protection hidden="1"/>
    </xf>
    <xf numFmtId="167" fontId="40" fillId="13" borderId="132" xfId="0" applyNumberFormat="1" applyFont="1" applyFill="1" applyBorder="1" applyAlignment="1" applyProtection="1">
      <alignment horizontal="right" indent="1"/>
      <protection hidden="1"/>
    </xf>
    <xf numFmtId="167" fontId="45" fillId="0" borderId="154" xfId="0" applyNumberFormat="1" applyFont="1" applyBorder="1" applyAlignment="1" applyProtection="1">
      <alignment horizontal="center"/>
      <protection hidden="1"/>
    </xf>
    <xf numFmtId="167" fontId="45" fillId="0" borderId="155" xfId="0" applyNumberFormat="1" applyFont="1" applyBorder="1" applyAlignment="1" applyProtection="1">
      <alignment horizontal="center"/>
      <protection hidden="1"/>
    </xf>
    <xf numFmtId="167" fontId="45" fillId="2" borderId="234" xfId="0" applyNumberFormat="1" applyFont="1" applyFill="1" applyBorder="1" applyAlignment="1" applyProtection="1">
      <alignment horizontal="center"/>
      <protection hidden="1"/>
    </xf>
    <xf numFmtId="0" fontId="60" fillId="14" borderId="132" xfId="0" applyFont="1" applyFill="1" applyBorder="1" applyAlignment="1" applyProtection="1">
      <alignment horizontal="left"/>
      <protection locked="0"/>
    </xf>
    <xf numFmtId="167" fontId="58" fillId="2" borderId="46" xfId="0" applyNumberFormat="1" applyFont="1" applyFill="1" applyBorder="1" applyAlignment="1" applyProtection="1">
      <alignment horizontal="center"/>
      <protection hidden="1"/>
    </xf>
    <xf numFmtId="167" fontId="58" fillId="2" borderId="128" xfId="0" applyNumberFormat="1" applyFont="1" applyFill="1" applyBorder="1" applyAlignment="1" applyProtection="1">
      <alignment horizontal="center"/>
      <protection hidden="1"/>
    </xf>
    <xf numFmtId="0" fontId="21" fillId="8" borderId="17" xfId="0" applyFont="1" applyFill="1" applyBorder="1" applyAlignment="1" applyProtection="1">
      <alignment vertical="center"/>
      <protection hidden="1"/>
    </xf>
    <xf numFmtId="172" fontId="59" fillId="14" borderId="122" xfId="0" applyNumberFormat="1" applyFont="1" applyFill="1" applyBorder="1" applyAlignment="1" applyProtection="1">
      <alignment horizontal="center"/>
      <protection locked="0"/>
    </xf>
    <xf numFmtId="0" fontId="59" fillId="14" borderId="0" xfId="0" applyFont="1" applyFill="1" applyAlignment="1" applyProtection="1">
      <alignment horizontal="center"/>
      <protection hidden="1"/>
    </xf>
    <xf numFmtId="167" fontId="41" fillId="2" borderId="137" xfId="0" applyNumberFormat="1" applyFont="1" applyFill="1" applyBorder="1" applyAlignment="1" applyProtection="1">
      <alignment horizontal="center"/>
      <protection hidden="1"/>
    </xf>
    <xf numFmtId="0" fontId="41" fillId="0" borderId="139" xfId="0" applyFont="1" applyBorder="1" applyAlignment="1" applyProtection="1">
      <alignment horizontal="left"/>
      <protection hidden="1"/>
    </xf>
    <xf numFmtId="0" fontId="40" fillId="0" borderId="139" xfId="0" applyFont="1" applyBorder="1" applyAlignment="1" applyProtection="1">
      <alignment horizontal="center"/>
      <protection hidden="1"/>
    </xf>
    <xf numFmtId="170" fontId="55" fillId="14" borderId="139" xfId="0" quotePrefix="1" applyNumberFormat="1" applyFont="1" applyFill="1" applyBorder="1" applyAlignment="1" applyProtection="1">
      <alignment horizontal="center"/>
      <protection locked="0"/>
    </xf>
    <xf numFmtId="170" fontId="55" fillId="14" borderId="139" xfId="0" applyNumberFormat="1" applyFont="1" applyFill="1" applyBorder="1" applyAlignment="1" applyProtection="1">
      <alignment horizontal="center"/>
      <protection locked="0"/>
    </xf>
    <xf numFmtId="170" fontId="41" fillId="14" borderId="139" xfId="0" quotePrefix="1" applyNumberFormat="1" applyFont="1" applyFill="1" applyBorder="1" applyAlignment="1" applyProtection="1">
      <alignment horizontal="center"/>
      <protection locked="0"/>
    </xf>
    <xf numFmtId="170" fontId="41" fillId="14" borderId="139" xfId="0" applyNumberFormat="1" applyFont="1" applyFill="1" applyBorder="1" applyAlignment="1" applyProtection="1">
      <alignment horizontal="center"/>
      <protection locked="0"/>
    </xf>
    <xf numFmtId="1" fontId="41" fillId="0" borderId="139" xfId="0" quotePrefix="1" applyNumberFormat="1" applyFont="1" applyBorder="1" applyAlignment="1" applyProtection="1">
      <alignment horizontal="center"/>
      <protection hidden="1"/>
    </xf>
    <xf numFmtId="1" fontId="41" fillId="0" borderId="139" xfId="0" applyNumberFormat="1" applyFont="1" applyBorder="1" applyAlignment="1" applyProtection="1">
      <alignment horizontal="center"/>
      <protection hidden="1"/>
    </xf>
    <xf numFmtId="0" fontId="40" fillId="0" borderId="139" xfId="0" applyFont="1" applyBorder="1" applyAlignment="1" applyProtection="1">
      <alignment horizontal="left"/>
      <protection hidden="1"/>
    </xf>
    <xf numFmtId="1" fontId="40" fillId="0" borderId="139" xfId="0" applyNumberFormat="1" applyFont="1" applyBorder="1" applyAlignment="1" applyProtection="1">
      <alignment horizontal="center"/>
      <protection hidden="1"/>
    </xf>
    <xf numFmtId="0" fontId="130" fillId="2" borderId="235" xfId="0" applyFont="1" applyFill="1" applyBorder="1" applyAlignment="1" applyProtection="1">
      <alignment horizontal="left" wrapText="1"/>
      <protection hidden="1"/>
    </xf>
    <xf numFmtId="0" fontId="130" fillId="2" borderId="0" xfId="0" applyFont="1" applyFill="1" applyAlignment="1" applyProtection="1">
      <alignment horizontal="left" wrapText="1"/>
      <protection hidden="1"/>
    </xf>
    <xf numFmtId="0" fontId="130" fillId="2" borderId="128" xfId="0" applyFont="1" applyFill="1" applyBorder="1" applyAlignment="1" applyProtection="1">
      <alignment horizontal="left" wrapText="1"/>
      <protection hidden="1"/>
    </xf>
    <xf numFmtId="0" fontId="59" fillId="14" borderId="0" xfId="0" applyFont="1" applyFill="1" applyAlignment="1" applyProtection="1">
      <alignment horizontal="right"/>
      <protection hidden="1"/>
    </xf>
    <xf numFmtId="0" fontId="59" fillId="14" borderId="122" xfId="0" applyFont="1" applyFill="1" applyBorder="1" applyAlignment="1" applyProtection="1">
      <alignment horizontal="left"/>
      <protection locked="0"/>
    </xf>
    <xf numFmtId="0" fontId="54" fillId="8" borderId="138" xfId="0" applyFont="1" applyFill="1" applyBorder="1" applyAlignment="1" applyProtection="1">
      <alignment horizontal="left"/>
      <protection hidden="1"/>
    </xf>
    <xf numFmtId="0" fontId="54" fillId="8" borderId="137" xfId="0" applyFont="1" applyFill="1" applyBorder="1" applyAlignment="1" applyProtection="1">
      <alignment horizontal="left"/>
      <protection hidden="1"/>
    </xf>
    <xf numFmtId="0" fontId="40" fillId="0" borderId="140" xfId="0" applyFont="1" applyBorder="1" applyAlignment="1" applyProtection="1">
      <alignment horizontal="left"/>
      <protection hidden="1"/>
    </xf>
    <xf numFmtId="0" fontId="40" fillId="0" borderId="141" xfId="0" applyFont="1" applyBorder="1" applyAlignment="1" applyProtection="1">
      <alignment horizontal="left"/>
      <protection hidden="1"/>
    </xf>
    <xf numFmtId="170" fontId="40" fillId="2" borderId="139" xfId="0" applyNumberFormat="1" applyFont="1" applyFill="1" applyBorder="1" applyAlignment="1" applyProtection="1">
      <alignment horizontal="center"/>
      <protection hidden="1"/>
    </xf>
    <xf numFmtId="1" fontId="41" fillId="0" borderId="140" xfId="0" quotePrefix="1" applyNumberFormat="1" applyFont="1" applyBorder="1" applyAlignment="1" applyProtection="1">
      <alignment horizontal="center"/>
      <protection hidden="1"/>
    </xf>
    <xf numFmtId="1" fontId="41" fillId="0" borderId="142" xfId="0" applyNumberFormat="1" applyFont="1" applyBorder="1" applyAlignment="1" applyProtection="1">
      <alignment horizontal="center"/>
      <protection hidden="1"/>
    </xf>
    <xf numFmtId="1" fontId="40" fillId="0" borderId="140" xfId="0" applyNumberFormat="1" applyFont="1" applyBorder="1" applyAlignment="1" applyProtection="1">
      <alignment horizontal="center"/>
      <protection hidden="1"/>
    </xf>
    <xf numFmtId="1" fontId="40" fillId="0" borderId="142" xfId="0" applyNumberFormat="1" applyFont="1" applyBorder="1" applyAlignment="1" applyProtection="1">
      <alignment horizontal="center"/>
      <protection hidden="1"/>
    </xf>
    <xf numFmtId="171" fontId="43" fillId="2" borderId="200" xfId="2" applyNumberFormat="1" applyFont="1" applyFill="1" applyBorder="1" applyAlignment="1" applyProtection="1">
      <alignment horizontal="right"/>
      <protection hidden="1"/>
    </xf>
    <xf numFmtId="171" fontId="43" fillId="2" borderId="125" xfId="2" applyNumberFormat="1" applyFont="1" applyFill="1" applyBorder="1" applyAlignment="1" applyProtection="1">
      <alignment horizontal="right"/>
      <protection hidden="1"/>
    </xf>
    <xf numFmtId="3" fontId="42" fillId="14" borderId="0" xfId="0" applyNumberFormat="1" applyFont="1" applyFill="1" applyAlignment="1" applyProtection="1">
      <alignment horizontal="right"/>
      <protection locked="0"/>
    </xf>
    <xf numFmtId="167" fontId="40" fillId="2" borderId="202" xfId="0" applyNumberFormat="1" applyFont="1" applyFill="1" applyBorder="1" applyAlignment="1" applyProtection="1">
      <alignment horizontal="center"/>
      <protection hidden="1"/>
    </xf>
    <xf numFmtId="167" fontId="40" fillId="2" borderId="203" xfId="0" applyNumberFormat="1" applyFont="1" applyFill="1" applyBorder="1" applyAlignment="1" applyProtection="1">
      <alignment horizontal="center"/>
      <protection hidden="1"/>
    </xf>
    <xf numFmtId="167" fontId="41" fillId="2" borderId="0" xfId="0" applyNumberFormat="1" applyFont="1" applyFill="1" applyAlignment="1" applyProtection="1">
      <alignment horizontal="center"/>
      <protection hidden="1"/>
    </xf>
    <xf numFmtId="0" fontId="40" fillId="2" borderId="125" xfId="0" applyFont="1" applyFill="1" applyBorder="1" applyAlignment="1" applyProtection="1">
      <alignment horizontal="left"/>
      <protection hidden="1"/>
    </xf>
    <xf numFmtId="0" fontId="40" fillId="2" borderId="201" xfId="0" applyFont="1" applyFill="1" applyBorder="1" applyAlignment="1" applyProtection="1">
      <alignment horizontal="left"/>
      <protection hidden="1"/>
    </xf>
    <xf numFmtId="4" fontId="43" fillId="2" borderId="200" xfId="0" applyNumberFormat="1" applyFont="1" applyFill="1" applyBorder="1" applyAlignment="1" applyProtection="1">
      <alignment horizontal="right"/>
      <protection hidden="1"/>
    </xf>
    <xf numFmtId="4" fontId="43" fillId="2" borderId="125" xfId="0" applyNumberFormat="1" applyFont="1" applyFill="1" applyBorder="1" applyAlignment="1" applyProtection="1">
      <alignment horizontal="right"/>
      <protection hidden="1"/>
    </xf>
    <xf numFmtId="0" fontId="40" fillId="2" borderId="125" xfId="0" applyFont="1" applyFill="1" applyBorder="1" applyAlignment="1" applyProtection="1">
      <alignment horizontal="center"/>
      <protection hidden="1"/>
    </xf>
    <xf numFmtId="0" fontId="40" fillId="2" borderId="201" xfId="0" applyFont="1" applyFill="1" applyBorder="1" applyAlignment="1" applyProtection="1">
      <alignment horizontal="center"/>
      <protection hidden="1"/>
    </xf>
    <xf numFmtId="0" fontId="24" fillId="8" borderId="46" xfId="0" applyFont="1" applyFill="1" applyBorder="1" applyAlignment="1" applyProtection="1">
      <alignment horizontal="center"/>
      <protection hidden="1"/>
    </xf>
    <xf numFmtId="0" fontId="24" fillId="8" borderId="128" xfId="0" applyFont="1" applyFill="1" applyBorder="1" applyAlignment="1" applyProtection="1">
      <alignment horizontal="center"/>
      <protection hidden="1"/>
    </xf>
    <xf numFmtId="0" fontId="54" fillId="8" borderId="46" xfId="0" applyFont="1" applyFill="1" applyBorder="1" applyAlignment="1" applyProtection="1">
      <alignment horizontal="left"/>
      <protection hidden="1"/>
    </xf>
    <xf numFmtId="0" fontId="54" fillId="8" borderId="0" xfId="0" applyFont="1" applyFill="1" applyAlignment="1" applyProtection="1">
      <alignment horizontal="left"/>
      <protection hidden="1"/>
    </xf>
    <xf numFmtId="0" fontId="54" fillId="8" borderId="128" xfId="0" applyFont="1" applyFill="1" applyBorder="1" applyAlignment="1" applyProtection="1">
      <alignment horizontal="left"/>
      <protection hidden="1"/>
    </xf>
    <xf numFmtId="0" fontId="24" fillId="8" borderId="0" xfId="0" applyFont="1" applyFill="1" applyAlignment="1" applyProtection="1">
      <alignment horizontal="center"/>
      <protection hidden="1"/>
    </xf>
    <xf numFmtId="167" fontId="44" fillId="0" borderId="138" xfId="0" applyNumberFormat="1" applyFont="1" applyBorder="1" applyAlignment="1" applyProtection="1">
      <alignment horizontal="center"/>
      <protection hidden="1"/>
    </xf>
    <xf numFmtId="167" fontId="44" fillId="0" borderId="137" xfId="0" applyNumberFormat="1" applyFont="1" applyBorder="1" applyAlignment="1" applyProtection="1">
      <alignment horizontal="center"/>
      <protection hidden="1"/>
    </xf>
    <xf numFmtId="167" fontId="44" fillId="0" borderId="143" xfId="0" applyNumberFormat="1" applyFont="1" applyBorder="1" applyAlignment="1" applyProtection="1">
      <alignment horizontal="center"/>
      <protection hidden="1"/>
    </xf>
    <xf numFmtId="166" fontId="40" fillId="0" borderId="133" xfId="0" applyNumberFormat="1" applyFont="1" applyBorder="1" applyAlignment="1" applyProtection="1">
      <alignment horizontal="center"/>
      <protection hidden="1"/>
    </xf>
    <xf numFmtId="166" fontId="40" fillId="0" borderId="132" xfId="0" applyNumberFormat="1" applyFont="1" applyBorder="1" applyAlignment="1" applyProtection="1">
      <alignment horizontal="center"/>
      <protection hidden="1"/>
    </xf>
    <xf numFmtId="166" fontId="44" fillId="14" borderId="131" xfId="1" applyNumberFormat="1" applyFont="1" applyFill="1" applyBorder="1" applyAlignment="1" applyProtection="1">
      <alignment horizontal="center"/>
      <protection locked="0"/>
    </xf>
    <xf numFmtId="0" fontId="45" fillId="7" borderId="127" xfId="0" applyFont="1" applyFill="1" applyBorder="1" applyAlignment="1" applyProtection="1">
      <alignment horizontal="center"/>
      <protection hidden="1"/>
    </xf>
    <xf numFmtId="167" fontId="40" fillId="0" borderId="133" xfId="0" applyNumberFormat="1" applyFont="1" applyBorder="1" applyAlignment="1" applyProtection="1">
      <alignment horizontal="center"/>
      <protection hidden="1"/>
    </xf>
    <xf numFmtId="167" fontId="40" fillId="0" borderId="132" xfId="0" applyNumberFormat="1" applyFont="1" applyBorder="1" applyAlignment="1" applyProtection="1">
      <alignment horizontal="center"/>
      <protection hidden="1"/>
    </xf>
    <xf numFmtId="167" fontId="40" fillId="0" borderId="134" xfId="0" applyNumberFormat="1" applyFont="1" applyBorder="1" applyAlignment="1" applyProtection="1">
      <alignment horizontal="center"/>
      <protection hidden="1"/>
    </xf>
    <xf numFmtId="167" fontId="41" fillId="2" borderId="129" xfId="0" applyNumberFormat="1" applyFont="1" applyFill="1" applyBorder="1" applyAlignment="1" applyProtection="1">
      <alignment horizontal="center"/>
      <protection hidden="1"/>
    </xf>
    <xf numFmtId="167" fontId="41" fillId="2" borderId="130" xfId="0" applyNumberFormat="1" applyFont="1" applyFill="1" applyBorder="1" applyAlignment="1" applyProtection="1">
      <alignment horizontal="center"/>
      <protection hidden="1"/>
    </xf>
    <xf numFmtId="167" fontId="72" fillId="7" borderId="134" xfId="0" applyNumberFormat="1" applyFont="1" applyFill="1" applyBorder="1" applyAlignment="1" applyProtection="1">
      <alignment horizontal="center"/>
      <protection hidden="1"/>
    </xf>
    <xf numFmtId="167" fontId="58" fillId="0" borderId="46" xfId="0" applyNumberFormat="1" applyFont="1" applyBorder="1" applyAlignment="1" applyProtection="1">
      <alignment horizontal="center"/>
      <protection hidden="1"/>
    </xf>
    <xf numFmtId="167" fontId="58" fillId="0" borderId="128" xfId="0" applyNumberFormat="1" applyFont="1" applyBorder="1" applyAlignment="1" applyProtection="1">
      <alignment horizontal="center"/>
      <protection hidden="1"/>
    </xf>
    <xf numFmtId="167" fontId="41" fillId="0" borderId="154" xfId="0" applyNumberFormat="1" applyFont="1" applyBorder="1" applyAlignment="1" applyProtection="1">
      <alignment horizontal="center"/>
      <protection hidden="1"/>
    </xf>
    <xf numFmtId="167" fontId="58" fillId="2" borderId="0" xfId="0" applyNumberFormat="1" applyFont="1" applyFill="1" applyAlignment="1" applyProtection="1">
      <alignment horizontal="center"/>
      <protection hidden="1"/>
    </xf>
    <xf numFmtId="167" fontId="40" fillId="13" borderId="133" xfId="0" applyNumberFormat="1" applyFont="1" applyFill="1" applyBorder="1" applyAlignment="1" applyProtection="1">
      <alignment horizontal="center"/>
      <protection hidden="1"/>
    </xf>
    <xf numFmtId="167" fontId="40" fillId="13" borderId="132" xfId="0" applyNumberFormat="1" applyFont="1" applyFill="1" applyBorder="1" applyAlignment="1" applyProtection="1">
      <alignment horizontal="center"/>
      <protection hidden="1"/>
    </xf>
    <xf numFmtId="167" fontId="40" fillId="13" borderId="134" xfId="0" applyNumberFormat="1" applyFont="1" applyFill="1" applyBorder="1" applyAlignment="1" applyProtection="1">
      <alignment horizontal="center"/>
      <protection hidden="1"/>
    </xf>
    <xf numFmtId="166" fontId="40" fillId="13" borderId="133" xfId="0" applyNumberFormat="1" applyFont="1" applyFill="1" applyBorder="1" applyAlignment="1" applyProtection="1">
      <alignment horizontal="center"/>
      <protection hidden="1"/>
    </xf>
    <xf numFmtId="166" fontId="40" fillId="13" borderId="132" xfId="0" applyNumberFormat="1" applyFont="1" applyFill="1" applyBorder="1" applyAlignment="1" applyProtection="1">
      <alignment horizontal="center"/>
      <protection hidden="1"/>
    </xf>
    <xf numFmtId="167" fontId="41" fillId="2" borderId="127" xfId="0" applyNumberFormat="1" applyFont="1" applyFill="1" applyBorder="1" applyAlignment="1" applyProtection="1">
      <alignment horizontal="center"/>
      <protection hidden="1"/>
    </xf>
    <xf numFmtId="167" fontId="60" fillId="2" borderId="46" xfId="0" applyNumberFormat="1" applyFont="1" applyFill="1" applyBorder="1" applyAlignment="1" applyProtection="1">
      <alignment horizontal="center"/>
      <protection hidden="1"/>
    </xf>
    <xf numFmtId="167" fontId="60" fillId="2" borderId="0" xfId="0" applyNumberFormat="1" applyFont="1" applyFill="1" applyAlignment="1" applyProtection="1">
      <alignment horizontal="center"/>
      <protection hidden="1"/>
    </xf>
    <xf numFmtId="167" fontId="60" fillId="2" borderId="128" xfId="0" applyNumberFormat="1" applyFont="1" applyFill="1" applyBorder="1" applyAlignment="1" applyProtection="1">
      <alignment horizontal="center"/>
      <protection hidden="1"/>
    </xf>
    <xf numFmtId="0" fontId="60" fillId="7" borderId="46" xfId="0" applyFont="1" applyFill="1" applyBorder="1" applyAlignment="1" applyProtection="1">
      <alignment horizontal="left"/>
      <protection hidden="1"/>
    </xf>
    <xf numFmtId="0" fontId="60" fillId="7" borderId="0" xfId="0" applyFont="1" applyFill="1" applyAlignment="1" applyProtection="1">
      <alignment horizontal="left"/>
      <protection hidden="1"/>
    </xf>
    <xf numFmtId="0" fontId="60" fillId="7" borderId="128" xfId="0" applyFont="1" applyFill="1" applyBorder="1" applyAlignment="1" applyProtection="1">
      <alignment horizontal="left"/>
      <protection hidden="1"/>
    </xf>
    <xf numFmtId="167" fontId="60" fillId="14" borderId="129" xfId="0" applyNumberFormat="1" applyFont="1" applyFill="1" applyBorder="1" applyAlignment="1" applyProtection="1">
      <alignment horizontal="center"/>
      <protection locked="0"/>
    </xf>
    <xf numFmtId="167" fontId="60" fillId="14" borderId="130" xfId="0" applyNumberFormat="1" applyFont="1" applyFill="1" applyBorder="1" applyAlignment="1" applyProtection="1">
      <alignment horizontal="center"/>
      <protection locked="0"/>
    </xf>
    <xf numFmtId="167" fontId="45" fillId="2" borderId="129" xfId="0" applyNumberFormat="1" applyFont="1" applyFill="1" applyBorder="1" applyAlignment="1" applyProtection="1">
      <alignment horizontal="center"/>
      <protection hidden="1"/>
    </xf>
    <xf numFmtId="167" fontId="45" fillId="2" borderId="130" xfId="0" applyNumberFormat="1" applyFont="1" applyFill="1" applyBorder="1" applyAlignment="1" applyProtection="1">
      <alignment horizontal="center"/>
      <protection hidden="1"/>
    </xf>
    <xf numFmtId="0" fontId="44" fillId="7" borderId="46" xfId="0" applyFont="1" applyFill="1" applyBorder="1" applyAlignment="1" applyProtection="1">
      <alignment horizontal="left"/>
      <protection hidden="1"/>
    </xf>
    <xf numFmtId="0" fontId="44" fillId="7" borderId="0" xfId="0" applyFont="1" applyFill="1" applyAlignment="1" applyProtection="1">
      <alignment horizontal="left"/>
      <protection hidden="1"/>
    </xf>
    <xf numFmtId="0" fontId="44" fillId="7" borderId="128" xfId="0" applyFont="1" applyFill="1" applyBorder="1" applyAlignment="1" applyProtection="1">
      <alignment horizontal="left"/>
      <protection hidden="1"/>
    </xf>
    <xf numFmtId="0" fontId="45" fillId="7" borderId="61" xfId="0" applyFont="1" applyFill="1" applyBorder="1" applyAlignment="1" applyProtection="1">
      <alignment horizontal="left"/>
      <protection hidden="1"/>
    </xf>
    <xf numFmtId="0" fontId="45" fillId="7" borderId="128" xfId="0" applyFont="1" applyFill="1" applyBorder="1" applyAlignment="1" applyProtection="1">
      <alignment horizontal="left"/>
      <protection hidden="1"/>
    </xf>
    <xf numFmtId="167" fontId="45" fillId="14" borderId="129" xfId="0" applyNumberFormat="1" applyFont="1" applyFill="1" applyBorder="1" applyAlignment="1" applyProtection="1">
      <alignment horizontal="center"/>
      <protection locked="0"/>
    </xf>
    <xf numFmtId="167" fontId="45" fillId="14" borderId="130" xfId="0" applyNumberFormat="1" applyFont="1" applyFill="1" applyBorder="1" applyAlignment="1" applyProtection="1">
      <alignment horizontal="center"/>
      <protection locked="0"/>
    </xf>
    <xf numFmtId="167" fontId="60" fillId="7" borderId="133" xfId="0" applyNumberFormat="1" applyFont="1" applyFill="1" applyBorder="1" applyAlignment="1" applyProtection="1">
      <alignment horizontal="center"/>
      <protection hidden="1"/>
    </xf>
    <xf numFmtId="167" fontId="60" fillId="7" borderId="134" xfId="0" applyNumberFormat="1" applyFont="1" applyFill="1" applyBorder="1" applyAlignment="1" applyProtection="1">
      <alignment horizontal="center"/>
      <protection hidden="1"/>
    </xf>
    <xf numFmtId="0" fontId="45" fillId="7" borderId="145" xfId="0" applyFont="1" applyFill="1" applyBorder="1" applyAlignment="1" applyProtection="1">
      <alignment horizontal="center" vertical="center" wrapText="1"/>
      <protection hidden="1"/>
    </xf>
    <xf numFmtId="0" fontId="45" fillId="7" borderId="144" xfId="0" applyFont="1" applyFill="1" applyBorder="1" applyAlignment="1" applyProtection="1">
      <alignment horizontal="center" vertical="center" wrapText="1"/>
      <protection hidden="1"/>
    </xf>
    <xf numFmtId="0" fontId="44" fillId="7" borderId="138" xfId="0" applyFont="1" applyFill="1" applyBorder="1" applyAlignment="1" applyProtection="1">
      <alignment horizontal="left"/>
      <protection hidden="1"/>
    </xf>
    <xf numFmtId="0" fontId="44" fillId="7" borderId="137" xfId="0" applyFont="1" applyFill="1" applyBorder="1" applyAlignment="1" applyProtection="1">
      <alignment horizontal="left"/>
      <protection hidden="1"/>
    </xf>
    <xf numFmtId="0" fontId="44" fillId="7" borderId="143" xfId="0" applyFont="1" applyFill="1" applyBorder="1" applyAlignment="1" applyProtection="1">
      <alignment horizontal="left"/>
      <protection hidden="1"/>
    </xf>
    <xf numFmtId="166" fontId="41" fillId="0" borderId="154" xfId="0" applyNumberFormat="1" applyFont="1" applyBorder="1" applyAlignment="1" applyProtection="1">
      <alignment horizontal="center"/>
      <protection hidden="1"/>
    </xf>
    <xf numFmtId="167" fontId="60" fillId="14" borderId="132" xfId="0" applyNumberFormat="1" applyFont="1" applyFill="1" applyBorder="1" applyAlignment="1" applyProtection="1">
      <alignment horizontal="center"/>
      <protection locked="0"/>
    </xf>
    <xf numFmtId="0" fontId="45" fillId="6" borderId="133" xfId="0" applyFont="1" applyFill="1" applyBorder="1" applyAlignment="1" applyProtection="1">
      <alignment horizontal="left"/>
      <protection locked="0"/>
    </xf>
    <xf numFmtId="0" fontId="45" fillId="6" borderId="132" xfId="0" applyFont="1" applyFill="1" applyBorder="1" applyAlignment="1" applyProtection="1">
      <alignment horizontal="left"/>
      <protection locked="0"/>
    </xf>
    <xf numFmtId="0" fontId="45" fillId="6" borderId="134" xfId="0" applyFont="1" applyFill="1" applyBorder="1" applyAlignment="1" applyProtection="1">
      <alignment horizontal="left"/>
      <protection locked="0"/>
    </xf>
    <xf numFmtId="167" fontId="45" fillId="14" borderId="137" xfId="0" applyNumberFormat="1" applyFont="1" applyFill="1" applyBorder="1" applyAlignment="1" applyProtection="1">
      <alignment horizontal="center" vertical="center"/>
      <protection locked="0"/>
    </xf>
    <xf numFmtId="167" fontId="45" fillId="14" borderId="143" xfId="0" applyNumberFormat="1" applyFont="1" applyFill="1" applyBorder="1" applyAlignment="1" applyProtection="1">
      <alignment horizontal="center" vertical="center"/>
      <protection locked="0"/>
    </xf>
    <xf numFmtId="0" fontId="45" fillId="6" borderId="138" xfId="0" applyFont="1" applyFill="1" applyBorder="1" applyProtection="1">
      <protection locked="0"/>
    </xf>
    <xf numFmtId="0" fontId="45" fillId="6" borderId="137" xfId="0" applyFont="1" applyFill="1" applyBorder="1" applyProtection="1">
      <protection locked="0"/>
    </xf>
    <xf numFmtId="0" fontId="45" fillId="7" borderId="133" xfId="0" applyFont="1" applyFill="1" applyBorder="1" applyAlignment="1" applyProtection="1">
      <alignment horizontal="left"/>
      <protection hidden="1"/>
    </xf>
    <xf numFmtId="0" fontId="45" fillId="7" borderId="132" xfId="0" applyFont="1" applyFill="1" applyBorder="1" applyAlignment="1" applyProtection="1">
      <alignment horizontal="left"/>
      <protection hidden="1"/>
    </xf>
    <xf numFmtId="0" fontId="45" fillId="7" borderId="127" xfId="0" applyFont="1" applyFill="1" applyBorder="1" applyAlignment="1" applyProtection="1">
      <alignment horizontal="left"/>
      <protection hidden="1"/>
    </xf>
    <xf numFmtId="0" fontId="45" fillId="7" borderId="134" xfId="0" applyFont="1" applyFill="1" applyBorder="1" applyAlignment="1" applyProtection="1">
      <alignment horizontal="left"/>
      <protection hidden="1"/>
    </xf>
    <xf numFmtId="0" fontId="56" fillId="7" borderId="133" xfId="4" applyFont="1" applyFill="1" applyBorder="1" applyAlignment="1" applyProtection="1">
      <alignment horizontal="left"/>
      <protection hidden="1"/>
    </xf>
    <xf numFmtId="0" fontId="56" fillId="7" borderId="132" xfId="4" applyFont="1" applyFill="1" applyBorder="1" applyAlignment="1" applyProtection="1">
      <alignment horizontal="left"/>
      <protection hidden="1"/>
    </xf>
    <xf numFmtId="0" fontId="56" fillId="7" borderId="134" xfId="4" applyFont="1" applyFill="1" applyBorder="1" applyAlignment="1" applyProtection="1">
      <alignment horizontal="left"/>
      <protection hidden="1"/>
    </xf>
    <xf numFmtId="167" fontId="45" fillId="14" borderId="132" xfId="0" applyNumberFormat="1" applyFont="1" applyFill="1" applyBorder="1" applyAlignment="1" applyProtection="1">
      <alignment horizontal="center"/>
      <protection locked="0"/>
    </xf>
    <xf numFmtId="0" fontId="44" fillId="7" borderId="133" xfId="0" applyFont="1" applyFill="1" applyBorder="1" applyAlignment="1" applyProtection="1">
      <alignment horizontal="left" wrapText="1"/>
      <protection hidden="1"/>
    </xf>
    <xf numFmtId="0" fontId="44" fillId="7" borderId="132" xfId="0" applyFont="1" applyFill="1" applyBorder="1" applyAlignment="1" applyProtection="1">
      <alignment horizontal="left" wrapText="1"/>
      <protection hidden="1"/>
    </xf>
    <xf numFmtId="0" fontId="44" fillId="7" borderId="134" xfId="0" applyFont="1" applyFill="1" applyBorder="1" applyAlignment="1" applyProtection="1">
      <alignment horizontal="left" wrapText="1"/>
      <protection hidden="1"/>
    </xf>
    <xf numFmtId="167" fontId="45" fillId="2" borderId="132" xfId="0" applyNumberFormat="1" applyFont="1" applyFill="1" applyBorder="1" applyAlignment="1" applyProtection="1">
      <alignment horizontal="center"/>
      <protection hidden="1"/>
    </xf>
    <xf numFmtId="166" fontId="41" fillId="2" borderId="138" xfId="0" applyNumberFormat="1" applyFont="1" applyFill="1" applyBorder="1" applyAlignment="1" applyProtection="1">
      <alignment horizontal="center"/>
      <protection hidden="1"/>
    </xf>
    <xf numFmtId="166" fontId="41" fillId="2" borderId="137" xfId="0" applyNumberFormat="1" applyFont="1" applyFill="1" applyBorder="1" applyAlignment="1" applyProtection="1">
      <alignment horizontal="center"/>
      <protection hidden="1"/>
    </xf>
    <xf numFmtId="166" fontId="41" fillId="2" borderId="143" xfId="0" applyNumberFormat="1" applyFont="1" applyFill="1" applyBorder="1" applyAlignment="1" applyProtection="1">
      <alignment horizontal="center"/>
      <protection hidden="1"/>
    </xf>
    <xf numFmtId="0" fontId="45" fillId="7" borderId="133" xfId="0" applyFont="1" applyFill="1" applyBorder="1" applyAlignment="1" applyProtection="1">
      <alignment horizontal="left" indent="1"/>
      <protection hidden="1"/>
    </xf>
    <xf numFmtId="0" fontId="45" fillId="7" borderId="132" xfId="0" applyFont="1" applyFill="1" applyBorder="1" applyAlignment="1" applyProtection="1">
      <alignment horizontal="left" indent="1"/>
      <protection hidden="1"/>
    </xf>
    <xf numFmtId="0" fontId="45" fillId="7" borderId="134" xfId="0" applyFont="1" applyFill="1" applyBorder="1" applyAlignment="1" applyProtection="1">
      <alignment horizontal="left" indent="1"/>
      <protection hidden="1"/>
    </xf>
    <xf numFmtId="166" fontId="41" fillId="2" borderId="129" xfId="0" applyNumberFormat="1" applyFont="1" applyFill="1" applyBorder="1" applyAlignment="1" applyProtection="1">
      <alignment horizontal="center"/>
      <protection hidden="1"/>
    </xf>
    <xf numFmtId="166" fontId="41" fillId="2" borderId="127" xfId="0" applyNumberFormat="1" applyFont="1" applyFill="1" applyBorder="1" applyAlignment="1" applyProtection="1">
      <alignment horizontal="center"/>
      <protection hidden="1"/>
    </xf>
    <xf numFmtId="166" fontId="41" fillId="2" borderId="130" xfId="0" applyNumberFormat="1" applyFont="1" applyFill="1" applyBorder="1" applyAlignment="1" applyProtection="1">
      <alignment horizontal="center"/>
      <protection hidden="1"/>
    </xf>
    <xf numFmtId="0" fontId="41" fillId="7" borderId="0" xfId="0" quotePrefix="1" applyFont="1" applyFill="1" applyAlignment="1" applyProtection="1">
      <alignment horizontal="center"/>
      <protection hidden="1"/>
    </xf>
    <xf numFmtId="0" fontId="41" fillId="7" borderId="128" xfId="0" quotePrefix="1" applyFont="1" applyFill="1" applyBorder="1" applyAlignment="1" applyProtection="1">
      <alignment horizontal="center"/>
      <protection hidden="1"/>
    </xf>
    <xf numFmtId="167" fontId="60" fillId="2" borderId="146" xfId="0" applyNumberFormat="1" applyFont="1" applyFill="1" applyBorder="1" applyAlignment="1" applyProtection="1">
      <alignment horizontal="center"/>
      <protection hidden="1"/>
    </xf>
    <xf numFmtId="167" fontId="60" fillId="2" borderId="147" xfId="0" applyNumberFormat="1" applyFont="1" applyFill="1" applyBorder="1" applyAlignment="1" applyProtection="1">
      <alignment horizontal="center"/>
      <protection hidden="1"/>
    </xf>
    <xf numFmtId="167" fontId="60" fillId="2" borderId="150" xfId="0" applyNumberFormat="1" applyFont="1" applyFill="1" applyBorder="1" applyAlignment="1" applyProtection="1">
      <alignment horizontal="center"/>
      <protection hidden="1"/>
    </xf>
    <xf numFmtId="0" fontId="41" fillId="7" borderId="132" xfId="0" applyFont="1" applyFill="1" applyBorder="1" applyAlignment="1" applyProtection="1">
      <alignment horizontal="center"/>
      <protection hidden="1"/>
    </xf>
    <xf numFmtId="0" fontId="41" fillId="7" borderId="134" xfId="0" applyFont="1" applyFill="1" applyBorder="1" applyAlignment="1" applyProtection="1">
      <alignment horizontal="center"/>
      <protection hidden="1"/>
    </xf>
    <xf numFmtId="167" fontId="60" fillId="0" borderId="133" xfId="0" applyNumberFormat="1" applyFont="1" applyBorder="1" applyAlignment="1" applyProtection="1">
      <alignment horizontal="center"/>
      <protection hidden="1"/>
    </xf>
    <xf numFmtId="167" fontId="60" fillId="0" borderId="132" xfId="0" applyNumberFormat="1" applyFont="1" applyBorder="1" applyAlignment="1" applyProtection="1">
      <alignment horizontal="center"/>
      <protection hidden="1"/>
    </xf>
    <xf numFmtId="167" fontId="60" fillId="0" borderId="134" xfId="0" applyNumberFormat="1" applyFont="1" applyBorder="1" applyAlignment="1" applyProtection="1">
      <alignment horizontal="center"/>
      <protection hidden="1"/>
    </xf>
    <xf numFmtId="0" fontId="0" fillId="2" borderId="0" xfId="0" applyFill="1" applyAlignment="1" applyProtection="1">
      <alignment horizontal="center"/>
      <protection hidden="1"/>
    </xf>
    <xf numFmtId="0" fontId="41" fillId="7" borderId="149" xfId="0" applyFont="1" applyFill="1" applyBorder="1" applyAlignment="1" applyProtection="1">
      <alignment horizontal="center" vertical="center" wrapText="1"/>
      <protection hidden="1"/>
    </xf>
    <xf numFmtId="0" fontId="45" fillId="7" borderId="133" xfId="0" applyFont="1" applyFill="1" applyBorder="1" applyAlignment="1" applyProtection="1">
      <alignment horizontal="left" vertical="center" wrapText="1"/>
      <protection hidden="1"/>
    </xf>
    <xf numFmtId="0" fontId="45" fillId="7" borderId="132" xfId="0" applyFont="1" applyFill="1" applyBorder="1" applyAlignment="1" applyProtection="1">
      <alignment horizontal="left" vertical="center" wrapText="1"/>
      <protection hidden="1"/>
    </xf>
    <xf numFmtId="0" fontId="45" fillId="7" borderId="134" xfId="0" applyFont="1" applyFill="1" applyBorder="1" applyAlignment="1" applyProtection="1">
      <alignment horizontal="left" vertical="center" wrapText="1"/>
      <protection hidden="1"/>
    </xf>
    <xf numFmtId="166" fontId="45" fillId="14" borderId="133" xfId="0" applyNumberFormat="1" applyFont="1" applyFill="1" applyBorder="1" applyAlignment="1" applyProtection="1">
      <alignment horizontal="center"/>
      <protection locked="0"/>
    </xf>
    <xf numFmtId="166" fontId="45" fillId="14" borderId="132" xfId="0" applyNumberFormat="1" applyFont="1" applyFill="1" applyBorder="1" applyAlignment="1" applyProtection="1">
      <alignment horizontal="center"/>
      <protection locked="0"/>
    </xf>
    <xf numFmtId="167" fontId="58" fillId="0" borderId="0" xfId="0" applyNumberFormat="1" applyFont="1" applyAlignment="1" applyProtection="1">
      <alignment horizontal="center"/>
      <protection hidden="1"/>
    </xf>
    <xf numFmtId="166" fontId="58" fillId="0" borderId="46" xfId="0" applyNumberFormat="1" applyFont="1" applyBorder="1" applyAlignment="1" applyProtection="1">
      <alignment horizontal="center"/>
      <protection hidden="1"/>
    </xf>
    <xf numFmtId="166" fontId="58" fillId="0" borderId="0" xfId="0" applyNumberFormat="1" applyFont="1" applyAlignment="1" applyProtection="1">
      <alignment horizontal="center"/>
      <protection hidden="1"/>
    </xf>
    <xf numFmtId="0" fontId="114" fillId="2" borderId="0" xfId="0" applyFont="1" applyFill="1" applyAlignment="1" applyProtection="1">
      <alignment horizontal="center"/>
      <protection hidden="1"/>
    </xf>
    <xf numFmtId="0" fontId="0" fillId="0" borderId="137" xfId="0" applyBorder="1" applyProtection="1">
      <protection hidden="1"/>
    </xf>
    <xf numFmtId="0" fontId="49" fillId="15" borderId="0" xfId="0" applyFont="1" applyFill="1" applyAlignment="1" applyProtection="1">
      <alignment horizontal="left" vertical="center" wrapText="1"/>
      <protection hidden="1"/>
    </xf>
    <xf numFmtId="166" fontId="40" fillId="13" borderId="136" xfId="0" applyNumberFormat="1" applyFont="1" applyFill="1" applyBorder="1" applyAlignment="1" applyProtection="1">
      <alignment horizontal="center"/>
      <protection hidden="1"/>
    </xf>
    <xf numFmtId="0" fontId="118" fillId="2" borderId="0" xfId="0" applyFont="1" applyFill="1" applyAlignment="1" applyProtection="1">
      <alignment horizontal="left" vertical="center" wrapText="1"/>
      <protection hidden="1"/>
    </xf>
    <xf numFmtId="0" fontId="3" fillId="2" borderId="159" xfId="0" applyFont="1" applyFill="1" applyBorder="1" applyAlignment="1" applyProtection="1">
      <alignment horizontal="left" vertical="top" wrapText="1"/>
      <protection hidden="1"/>
    </xf>
    <xf numFmtId="0" fontId="123" fillId="0" borderId="46" xfId="0" applyFont="1" applyBorder="1" applyAlignment="1" applyProtection="1">
      <alignment horizontal="left" vertical="center" wrapText="1"/>
      <protection hidden="1"/>
    </xf>
    <xf numFmtId="0" fontId="123" fillId="0" borderId="0" xfId="0" applyFont="1" applyAlignment="1" applyProtection="1">
      <alignment horizontal="left" vertical="center" wrapText="1"/>
      <protection hidden="1"/>
    </xf>
    <xf numFmtId="0" fontId="123" fillId="0" borderId="159" xfId="0" applyFont="1" applyBorder="1" applyAlignment="1" applyProtection="1">
      <alignment horizontal="left" vertical="center" wrapText="1"/>
      <protection hidden="1"/>
    </xf>
    <xf numFmtId="9" fontId="130" fillId="2" borderId="46" xfId="0" applyNumberFormat="1" applyFont="1" applyFill="1" applyBorder="1" applyAlignment="1" applyProtection="1">
      <alignment horizontal="left" wrapText="1"/>
      <protection hidden="1"/>
    </xf>
    <xf numFmtId="9" fontId="130" fillId="2" borderId="0" xfId="0" applyNumberFormat="1" applyFont="1" applyFill="1" applyAlignment="1" applyProtection="1">
      <alignment horizontal="left" wrapText="1"/>
      <protection hidden="1"/>
    </xf>
    <xf numFmtId="9" fontId="130" fillId="2" borderId="159" xfId="0" applyNumberFormat="1" applyFont="1" applyFill="1" applyBorder="1" applyAlignment="1" applyProtection="1">
      <alignment horizontal="left" wrapText="1"/>
      <protection hidden="1"/>
    </xf>
    <xf numFmtId="0" fontId="112" fillId="0" borderId="0" xfId="0" applyFont="1" applyAlignment="1" applyProtection="1">
      <alignment horizontal="left" vertical="top" wrapText="1"/>
      <protection hidden="1"/>
    </xf>
    <xf numFmtId="0" fontId="112" fillId="0" borderId="159" xfId="0" applyFont="1" applyBorder="1" applyAlignment="1" applyProtection="1">
      <alignment horizontal="left" vertical="top" wrapText="1"/>
      <protection hidden="1"/>
    </xf>
    <xf numFmtId="0" fontId="110" fillId="2" borderId="0" xfId="0" applyFont="1" applyFill="1" applyAlignment="1" applyProtection="1">
      <alignment horizontal="left" wrapText="1"/>
      <protection hidden="1"/>
    </xf>
    <xf numFmtId="0" fontId="110" fillId="2" borderId="159" xfId="0" applyFont="1" applyFill="1" applyBorder="1" applyAlignment="1" applyProtection="1">
      <alignment horizontal="left" wrapText="1"/>
      <protection hidden="1"/>
    </xf>
    <xf numFmtId="0" fontId="118" fillId="2" borderId="0" xfId="0" applyFont="1" applyFill="1" applyAlignment="1" applyProtection="1">
      <alignment horizontal="left" wrapText="1"/>
      <protection hidden="1"/>
    </xf>
    <xf numFmtId="0" fontId="112" fillId="2" borderId="0" xfId="0" applyFont="1" applyFill="1" applyAlignment="1" applyProtection="1">
      <alignment horizontal="left" vertical="center" wrapText="1"/>
      <protection hidden="1"/>
    </xf>
    <xf numFmtId="0" fontId="98" fillId="2" borderId="0" xfId="0" applyFont="1" applyFill="1" applyAlignment="1" applyProtection="1">
      <alignment horizontal="left" vertical="top" wrapText="1"/>
      <protection hidden="1"/>
    </xf>
    <xf numFmtId="167" fontId="45" fillId="14" borderId="133" xfId="0" applyNumberFormat="1" applyFont="1" applyFill="1" applyBorder="1" applyAlignment="1" applyProtection="1">
      <alignment horizontal="left"/>
      <protection locked="0"/>
    </xf>
    <xf numFmtId="0" fontId="0" fillId="0" borderId="132" xfId="0" applyBorder="1" applyAlignment="1" applyProtection="1">
      <alignment horizontal="left"/>
      <protection locked="0"/>
    </xf>
    <xf numFmtId="0" fontId="0" fillId="0" borderId="134" xfId="0" applyBorder="1" applyAlignment="1" applyProtection="1">
      <alignment horizontal="left"/>
      <protection locked="0"/>
    </xf>
    <xf numFmtId="167" fontId="45" fillId="14" borderId="132" xfId="0" applyNumberFormat="1" applyFont="1" applyFill="1" applyBorder="1" applyAlignment="1" applyProtection="1">
      <alignment horizontal="left"/>
      <protection locked="0"/>
    </xf>
    <xf numFmtId="0" fontId="61" fillId="7" borderId="133" xfId="0" applyFont="1" applyFill="1" applyBorder="1" applyAlignment="1" applyProtection="1">
      <alignment horizontal="left" vertical="center" wrapText="1"/>
      <protection hidden="1"/>
    </xf>
    <xf numFmtId="0" fontId="61" fillId="7" borderId="132" xfId="0" applyFont="1" applyFill="1" applyBorder="1" applyAlignment="1" applyProtection="1">
      <alignment horizontal="left" vertical="center" wrapText="1"/>
      <protection hidden="1"/>
    </xf>
    <xf numFmtId="0" fontId="44" fillId="7" borderId="133" xfId="0" applyFont="1" applyFill="1" applyBorder="1" applyAlignment="1" applyProtection="1">
      <alignment horizontal="left" vertical="center" wrapText="1"/>
      <protection hidden="1"/>
    </xf>
    <xf numFmtId="0" fontId="44" fillId="7" borderId="132" xfId="0" applyFont="1" applyFill="1" applyBorder="1" applyAlignment="1" applyProtection="1">
      <alignment horizontal="left" vertical="center" wrapText="1"/>
      <protection hidden="1"/>
    </xf>
    <xf numFmtId="0" fontId="44" fillId="7" borderId="134" xfId="0" applyFont="1" applyFill="1" applyBorder="1" applyAlignment="1" applyProtection="1">
      <alignment horizontal="left" vertical="center" wrapText="1"/>
      <protection hidden="1"/>
    </xf>
    <xf numFmtId="0" fontId="0" fillId="0" borderId="132" xfId="0" applyBorder="1" applyAlignment="1" applyProtection="1">
      <alignment horizontal="left" indent="1"/>
      <protection hidden="1"/>
    </xf>
    <xf numFmtId="0" fontId="41" fillId="7" borderId="132" xfId="0" applyFont="1" applyFill="1" applyBorder="1" applyAlignment="1" applyProtection="1">
      <alignment horizontal="right"/>
      <protection hidden="1"/>
    </xf>
    <xf numFmtId="0" fontId="41" fillId="7" borderId="134" xfId="0" applyFont="1" applyFill="1" applyBorder="1" applyAlignment="1" applyProtection="1">
      <alignment horizontal="right"/>
      <protection hidden="1"/>
    </xf>
    <xf numFmtId="0" fontId="45" fillId="7" borderId="132" xfId="0" applyFont="1" applyFill="1" applyBorder="1" applyAlignment="1" applyProtection="1">
      <alignment horizontal="left" vertical="center" wrapText="1" indent="1"/>
      <protection hidden="1"/>
    </xf>
    <xf numFmtId="0" fontId="122" fillId="7" borderId="138" xfId="0" applyFont="1" applyFill="1" applyBorder="1" applyAlignment="1" applyProtection="1">
      <alignment vertical="center" wrapText="1"/>
      <protection hidden="1"/>
    </xf>
    <xf numFmtId="0" fontId="122" fillId="7" borderId="137" xfId="0" applyFont="1" applyFill="1" applyBorder="1" applyAlignment="1" applyProtection="1">
      <alignment vertical="center" wrapText="1"/>
      <protection hidden="1"/>
    </xf>
    <xf numFmtId="167" fontId="122" fillId="14" borderId="129" xfId="0" applyNumberFormat="1" applyFont="1" applyFill="1" applyBorder="1" applyAlignment="1" applyProtection="1">
      <alignment horizontal="center" vertical="center"/>
      <protection locked="0"/>
    </xf>
    <xf numFmtId="167" fontId="122" fillId="14" borderId="130" xfId="0" applyNumberFormat="1" applyFont="1" applyFill="1" applyBorder="1" applyAlignment="1" applyProtection="1">
      <alignment horizontal="center" vertical="center"/>
      <protection locked="0"/>
    </xf>
    <xf numFmtId="167" fontId="45" fillId="2" borderId="167" xfId="0" applyNumberFormat="1" applyFont="1" applyFill="1" applyBorder="1" applyAlignment="1" applyProtection="1">
      <alignment horizontal="center"/>
      <protection hidden="1"/>
    </xf>
    <xf numFmtId="167" fontId="45" fillId="2" borderId="209" xfId="0" applyNumberFormat="1" applyFont="1" applyFill="1" applyBorder="1" applyAlignment="1" applyProtection="1">
      <alignment horizontal="center"/>
      <protection hidden="1"/>
    </xf>
    <xf numFmtId="167" fontId="45" fillId="2" borderId="210" xfId="0" applyNumberFormat="1" applyFont="1" applyFill="1" applyBorder="1" applyAlignment="1" applyProtection="1">
      <alignment horizontal="center"/>
      <protection hidden="1"/>
    </xf>
    <xf numFmtId="167" fontId="45" fillId="2" borderId="211" xfId="0" applyNumberFormat="1" applyFont="1" applyFill="1" applyBorder="1" applyAlignment="1" applyProtection="1">
      <alignment horizontal="center"/>
      <protection hidden="1"/>
    </xf>
    <xf numFmtId="0" fontId="41" fillId="7" borderId="232" xfId="0" applyFont="1" applyFill="1" applyBorder="1" applyAlignment="1" applyProtection="1">
      <alignment horizontal="center" vertical="center" wrapText="1"/>
      <protection hidden="1"/>
    </xf>
    <xf numFmtId="0" fontId="41" fillId="7" borderId="233" xfId="0" applyFont="1" applyFill="1" applyBorder="1" applyAlignment="1" applyProtection="1">
      <alignment horizontal="center" vertical="center" wrapText="1"/>
      <protection hidden="1"/>
    </xf>
    <xf numFmtId="167" fontId="127" fillId="2" borderId="46" xfId="0" applyNumberFormat="1" applyFont="1" applyFill="1" applyBorder="1" applyAlignment="1" applyProtection="1">
      <alignment horizontal="left" wrapText="1"/>
      <protection hidden="1"/>
    </xf>
    <xf numFmtId="167" fontId="127" fillId="2" borderId="0" xfId="0" applyNumberFormat="1" applyFont="1" applyFill="1" applyAlignment="1" applyProtection="1">
      <alignment horizontal="left" wrapText="1"/>
      <protection hidden="1"/>
    </xf>
    <xf numFmtId="167" fontId="127" fillId="2" borderId="128" xfId="0" applyNumberFormat="1" applyFont="1" applyFill="1" applyBorder="1" applyAlignment="1" applyProtection="1">
      <alignment horizontal="left" wrapText="1"/>
      <protection hidden="1"/>
    </xf>
    <xf numFmtId="0" fontId="44" fillId="7" borderId="146" xfId="0" applyFont="1" applyFill="1" applyBorder="1" applyAlignment="1" applyProtection="1">
      <alignment horizontal="left"/>
      <protection hidden="1"/>
    </xf>
    <xf numFmtId="0" fontId="44" fillId="7" borderId="147" xfId="0" applyFont="1" applyFill="1" applyBorder="1" applyAlignment="1" applyProtection="1">
      <alignment horizontal="left"/>
      <protection hidden="1"/>
    </xf>
    <xf numFmtId="0" fontId="44" fillId="7" borderId="150" xfId="0" applyFont="1" applyFill="1" applyBorder="1" applyAlignment="1" applyProtection="1">
      <alignment horizontal="left"/>
      <protection hidden="1"/>
    </xf>
    <xf numFmtId="0" fontId="44" fillId="7" borderId="151" xfId="0" applyFont="1" applyFill="1" applyBorder="1" applyAlignment="1" applyProtection="1">
      <alignment horizontal="left"/>
      <protection hidden="1"/>
    </xf>
    <xf numFmtId="0" fontId="44" fillId="7" borderId="152" xfId="0" applyFont="1" applyFill="1" applyBorder="1" applyAlignment="1" applyProtection="1">
      <alignment horizontal="left"/>
      <protection hidden="1"/>
    </xf>
    <xf numFmtId="0" fontId="44" fillId="7" borderId="153" xfId="0" applyFont="1" applyFill="1" applyBorder="1" applyAlignment="1" applyProtection="1">
      <alignment horizontal="left"/>
      <protection hidden="1"/>
    </xf>
    <xf numFmtId="0" fontId="45" fillId="7" borderId="46" xfId="0" applyFont="1" applyFill="1" applyBorder="1" applyAlignment="1" applyProtection="1">
      <alignment horizontal="left" wrapText="1"/>
      <protection hidden="1"/>
    </xf>
    <xf numFmtId="0" fontId="45" fillId="7" borderId="0" xfId="0" applyFont="1" applyFill="1" applyAlignment="1" applyProtection="1">
      <alignment horizontal="left" wrapText="1"/>
      <protection hidden="1"/>
    </xf>
    <xf numFmtId="9" fontId="44" fillId="14" borderId="0" xfId="3" applyFont="1" applyFill="1" applyBorder="1" applyAlignment="1" applyProtection="1">
      <alignment horizontal="center"/>
      <protection locked="0"/>
    </xf>
    <xf numFmtId="0" fontId="72" fillId="7" borderId="0" xfId="0" quotePrefix="1" applyFont="1" applyFill="1" applyAlignment="1" applyProtection="1">
      <alignment horizontal="center"/>
      <protection hidden="1"/>
    </xf>
    <xf numFmtId="0" fontId="72" fillId="7" borderId="128" xfId="0" quotePrefix="1" applyFont="1" applyFill="1" applyBorder="1" applyAlignment="1" applyProtection="1">
      <alignment horizontal="center"/>
      <protection hidden="1"/>
    </xf>
    <xf numFmtId="0" fontId="45" fillId="7" borderId="0" xfId="0" applyFont="1" applyFill="1" applyAlignment="1" applyProtection="1">
      <alignment horizontal="right"/>
      <protection hidden="1"/>
    </xf>
    <xf numFmtId="0" fontId="72" fillId="7" borderId="0" xfId="0" quotePrefix="1" applyFont="1" applyFill="1" applyAlignment="1" applyProtection="1">
      <alignment horizontal="center" vertical="center"/>
      <protection hidden="1"/>
    </xf>
    <xf numFmtId="0" fontId="72" fillId="7" borderId="128" xfId="0" quotePrefix="1" applyFont="1" applyFill="1" applyBorder="1" applyAlignment="1" applyProtection="1">
      <alignment horizontal="center" vertical="center"/>
      <protection hidden="1"/>
    </xf>
    <xf numFmtId="167" fontId="44" fillId="0" borderId="132" xfId="0" applyNumberFormat="1" applyFont="1" applyBorder="1" applyAlignment="1" applyProtection="1">
      <alignment horizontal="center"/>
      <protection hidden="1"/>
    </xf>
    <xf numFmtId="0" fontId="65" fillId="2" borderId="0" xfId="0" applyFont="1" applyFill="1" applyAlignment="1">
      <alignment horizontal="left" vertical="center" wrapText="1"/>
    </xf>
    <xf numFmtId="0" fontId="65" fillId="2" borderId="0" xfId="0" applyFont="1" applyFill="1" applyAlignment="1">
      <alignment horizontal="left" wrapText="1"/>
    </xf>
    <xf numFmtId="0" fontId="45" fillId="2" borderId="42" xfId="0" applyFont="1" applyFill="1" applyBorder="1" applyAlignment="1">
      <alignment horizontal="left" wrapText="1"/>
    </xf>
    <xf numFmtId="0" fontId="45" fillId="2" borderId="52" xfId="0" applyFont="1" applyFill="1" applyBorder="1" applyAlignment="1">
      <alignment horizontal="left" wrapText="1"/>
    </xf>
    <xf numFmtId="0" fontId="77" fillId="0" borderId="19" xfId="0" applyFont="1" applyBorder="1" applyAlignment="1">
      <alignment horizontal="center"/>
    </xf>
    <xf numFmtId="0" fontId="77" fillId="0" borderId="45" xfId="0" applyFont="1" applyBorder="1" applyAlignment="1">
      <alignment horizontal="center"/>
    </xf>
    <xf numFmtId="0" fontId="45" fillId="14" borderId="62" xfId="0" applyFont="1" applyFill="1" applyBorder="1" applyAlignment="1" applyProtection="1">
      <alignment horizontal="center"/>
      <protection locked="0"/>
    </xf>
    <xf numFmtId="0" fontId="45" fillId="14" borderId="59" xfId="0" applyFont="1" applyFill="1" applyBorder="1" applyAlignment="1" applyProtection="1">
      <alignment horizontal="center"/>
      <protection locked="0"/>
    </xf>
    <xf numFmtId="0" fontId="33" fillId="9" borderId="40" xfId="0" applyFont="1" applyFill="1" applyBorder="1" applyAlignment="1">
      <alignment horizontal="center" vertical="center"/>
    </xf>
    <xf numFmtId="0" fontId="33" fillId="9" borderId="0" xfId="0" applyFont="1" applyFill="1" applyAlignment="1">
      <alignment horizontal="center" vertical="center"/>
    </xf>
    <xf numFmtId="0" fontId="33" fillId="9" borderId="48" xfId="0" applyFont="1" applyFill="1" applyBorder="1" applyAlignment="1">
      <alignment horizontal="center" vertical="center"/>
    </xf>
    <xf numFmtId="0" fontId="82" fillId="2" borderId="0" xfId="0" applyFont="1" applyFill="1" applyAlignment="1">
      <alignment horizontal="left" wrapText="1"/>
    </xf>
    <xf numFmtId="0" fontId="45" fillId="2" borderId="31" xfId="0" applyFont="1" applyFill="1" applyBorder="1" applyAlignment="1">
      <alignment horizontal="left" wrapText="1"/>
    </xf>
    <xf numFmtId="0" fontId="45" fillId="2" borderId="96" xfId="0" applyFont="1" applyFill="1" applyBorder="1" applyAlignment="1">
      <alignment horizontal="left" wrapText="1"/>
    </xf>
    <xf numFmtId="0" fontId="45" fillId="2" borderId="97" xfId="0" applyFont="1" applyFill="1" applyBorder="1" applyAlignment="1">
      <alignment horizontal="left" wrapText="1"/>
    </xf>
    <xf numFmtId="0" fontId="45" fillId="2" borderId="33" xfId="0" applyFont="1" applyFill="1" applyBorder="1" applyAlignment="1">
      <alignment horizontal="left" wrapText="1"/>
    </xf>
    <xf numFmtId="0" fontId="40" fillId="14" borderId="50" xfId="0" applyFont="1" applyFill="1" applyBorder="1" applyAlignment="1">
      <alignment horizontal="left"/>
    </xf>
    <xf numFmtId="0" fontId="1" fillId="6" borderId="2" xfId="0" applyFont="1" applyFill="1" applyBorder="1" applyAlignment="1" applyProtection="1">
      <alignment horizontal="center"/>
      <protection hidden="1"/>
    </xf>
    <xf numFmtId="0" fontId="1" fillId="6" borderId="92" xfId="0" applyFont="1" applyFill="1" applyBorder="1" applyAlignment="1" applyProtection="1">
      <alignment horizontal="center"/>
      <protection hidden="1"/>
    </xf>
    <xf numFmtId="167" fontId="14" fillId="8" borderId="10" xfId="0" applyNumberFormat="1" applyFont="1" applyFill="1" applyBorder="1" applyAlignment="1" applyProtection="1">
      <alignment horizontal="left" vertical="center"/>
      <protection hidden="1"/>
    </xf>
    <xf numFmtId="0" fontId="11" fillId="6" borderId="88"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7" fillId="2" borderId="77" xfId="0" applyFont="1" applyFill="1" applyBorder="1" applyAlignment="1" applyProtection="1">
      <alignment horizontal="left" wrapText="1"/>
      <protection hidden="1"/>
    </xf>
    <xf numFmtId="0" fontId="17" fillId="2" borderId="0" xfId="0" applyFont="1" applyFill="1" applyAlignment="1" applyProtection="1">
      <alignment horizontal="left" wrapText="1"/>
      <protection hidden="1"/>
    </xf>
    <xf numFmtId="0" fontId="17" fillId="2" borderId="73" xfId="0" applyFont="1" applyFill="1" applyBorder="1" applyAlignment="1" applyProtection="1">
      <alignment horizontal="left" wrapText="1"/>
      <protection hidden="1"/>
    </xf>
    <xf numFmtId="0" fontId="11" fillId="6" borderId="11" xfId="0" applyFont="1" applyFill="1" applyBorder="1" applyAlignment="1" applyProtection="1">
      <alignment horizontal="left" vertical="center" wrapText="1"/>
      <protection hidden="1"/>
    </xf>
    <xf numFmtId="0" fontId="11" fillId="6" borderId="84" xfId="0" applyFont="1" applyFill="1" applyBorder="1" applyAlignment="1" applyProtection="1">
      <alignment horizontal="left" vertical="center" wrapText="1"/>
      <protection hidden="1"/>
    </xf>
    <xf numFmtId="0" fontId="1" fillId="6" borderId="0" xfId="0" applyFont="1" applyFill="1" applyAlignment="1" applyProtection="1">
      <alignment horizontal="center" textRotation="90"/>
      <protection hidden="1"/>
    </xf>
    <xf numFmtId="0" fontId="1" fillId="6" borderId="69" xfId="0" applyFont="1" applyFill="1" applyBorder="1" applyAlignment="1" applyProtection="1">
      <alignment horizontal="center" textRotation="90"/>
      <protection hidden="1"/>
    </xf>
    <xf numFmtId="0" fontId="10" fillId="2" borderId="79" xfId="0" applyFont="1" applyFill="1" applyBorder="1" applyAlignment="1" applyProtection="1">
      <alignment horizontal="left"/>
      <protection hidden="1"/>
    </xf>
    <xf numFmtId="0" fontId="10" fillId="2" borderId="2" xfId="0" applyFont="1" applyFill="1" applyBorder="1" applyAlignment="1" applyProtection="1">
      <alignment horizontal="left"/>
      <protection hidden="1"/>
    </xf>
    <xf numFmtId="0" fontId="10" fillId="2" borderId="13" xfId="0" applyFont="1" applyFill="1" applyBorder="1" applyAlignment="1" applyProtection="1">
      <alignment horizontal="left" wrapText="1"/>
      <protection hidden="1"/>
    </xf>
    <xf numFmtId="0" fontId="10" fillId="2" borderId="2" xfId="0" applyFont="1" applyFill="1" applyBorder="1" applyAlignment="1" applyProtection="1">
      <alignment horizontal="left" wrapText="1"/>
      <protection hidden="1"/>
    </xf>
    <xf numFmtId="0" fontId="10" fillId="2" borderId="75" xfId="0" applyFont="1" applyFill="1" applyBorder="1" applyAlignment="1" applyProtection="1">
      <alignment horizontal="left" wrapText="1"/>
      <protection hidden="1"/>
    </xf>
    <xf numFmtId="0" fontId="36" fillId="2" borderId="77" xfId="0" applyFont="1" applyFill="1" applyBorder="1" applyAlignment="1" applyProtection="1">
      <alignment horizontal="left"/>
      <protection hidden="1"/>
    </xf>
    <xf numFmtId="0" fontId="36" fillId="2" borderId="0" xfId="0" applyFont="1" applyFill="1" applyAlignment="1" applyProtection="1">
      <alignment horizontal="left"/>
      <protection hidden="1"/>
    </xf>
    <xf numFmtId="0" fontId="36" fillId="2" borderId="73" xfId="0" applyFont="1" applyFill="1" applyBorder="1" applyAlignment="1" applyProtection="1">
      <alignment horizontal="left"/>
      <protection hidden="1"/>
    </xf>
    <xf numFmtId="0" fontId="0" fillId="2" borderId="8" xfId="0" applyFill="1" applyBorder="1" applyAlignment="1" applyProtection="1">
      <alignment horizontal="left" wrapText="1"/>
      <protection hidden="1"/>
    </xf>
    <xf numFmtId="0" fontId="0" fillId="2" borderId="0" xfId="0" applyFill="1" applyAlignment="1" applyProtection="1">
      <alignment horizontal="left" wrapText="1"/>
      <protection hidden="1"/>
    </xf>
    <xf numFmtId="0" fontId="101" fillId="2" borderId="0" xfId="0" applyFont="1" applyFill="1" applyAlignment="1" applyProtection="1">
      <alignment horizontal="left" wrapText="1"/>
      <protection hidden="1"/>
    </xf>
    <xf numFmtId="0" fontId="101" fillId="2" borderId="0" xfId="0" applyFont="1" applyFill="1" applyAlignment="1" applyProtection="1">
      <alignment horizontal="left" vertical="top" wrapText="1"/>
      <protection hidden="1"/>
    </xf>
    <xf numFmtId="0" fontId="5" fillId="7" borderId="0" xfId="0" applyFont="1" applyFill="1" applyAlignment="1">
      <alignment horizontal="center" wrapText="1"/>
    </xf>
    <xf numFmtId="0" fontId="0" fillId="2" borderId="81" xfId="0" applyFill="1" applyBorder="1" applyAlignment="1" applyProtection="1">
      <alignment horizontal="left" wrapText="1"/>
      <protection hidden="1"/>
    </xf>
    <xf numFmtId="0" fontId="17" fillId="2" borderId="90" xfId="0" applyFont="1" applyFill="1" applyBorder="1" applyAlignment="1" applyProtection="1">
      <alignment horizontal="left" wrapText="1"/>
      <protection hidden="1"/>
    </xf>
    <xf numFmtId="0" fontId="17" fillId="2" borderId="76" xfId="0" applyFont="1" applyFill="1" applyBorder="1" applyAlignment="1" applyProtection="1">
      <alignment horizontal="left" wrapText="1"/>
      <protection hidden="1"/>
    </xf>
    <xf numFmtId="0" fontId="17" fillId="2" borderId="35" xfId="0" applyFont="1" applyFill="1" applyBorder="1" applyAlignment="1" applyProtection="1">
      <alignment horizontal="left" wrapText="1"/>
      <protection hidden="1"/>
    </xf>
    <xf numFmtId="0" fontId="101" fillId="2" borderId="1" xfId="0" applyFont="1" applyFill="1" applyBorder="1" applyAlignment="1" applyProtection="1">
      <alignment horizontal="left" vertical="top" wrapText="1"/>
      <protection hidden="1"/>
    </xf>
    <xf numFmtId="0" fontId="121" fillId="0" borderId="0" xfId="0" applyFont="1" applyAlignment="1" applyProtection="1">
      <alignment horizontal="left" vertical="center" wrapText="1"/>
      <protection hidden="1"/>
    </xf>
    <xf numFmtId="9" fontId="0" fillId="2" borderId="107" xfId="0" applyNumberFormat="1" applyFill="1" applyBorder="1" applyAlignment="1" applyProtection="1">
      <alignment horizontal="center"/>
      <protection hidden="1"/>
    </xf>
    <xf numFmtId="9" fontId="0" fillId="2" borderId="0" xfId="0" applyNumberFormat="1" applyFill="1" applyAlignment="1" applyProtection="1">
      <alignment horizontal="center"/>
      <protection hidden="1"/>
    </xf>
    <xf numFmtId="9" fontId="0" fillId="2" borderId="108" xfId="0" applyNumberFormat="1" applyFill="1" applyBorder="1" applyAlignment="1" applyProtection="1">
      <alignment horizontal="center"/>
      <protection hidden="1"/>
    </xf>
    <xf numFmtId="9" fontId="0" fillId="2" borderId="105" xfId="0" applyNumberFormat="1" applyFill="1" applyBorder="1" applyAlignment="1" applyProtection="1">
      <alignment horizontal="center"/>
      <protection hidden="1"/>
    </xf>
    <xf numFmtId="9" fontId="0" fillId="2" borderId="7" xfId="0" applyNumberFormat="1" applyFill="1" applyBorder="1" applyAlignment="1" applyProtection="1">
      <alignment horizontal="center"/>
      <protection hidden="1"/>
    </xf>
    <xf numFmtId="9" fontId="0" fillId="2" borderId="106" xfId="0" applyNumberFormat="1" applyFill="1" applyBorder="1" applyAlignment="1" applyProtection="1">
      <alignment horizontal="center"/>
      <protection hidden="1"/>
    </xf>
    <xf numFmtId="0" fontId="12" fillId="0" borderId="111" xfId="0" applyFont="1" applyBorder="1" applyAlignment="1" applyProtection="1">
      <alignment horizontal="center" wrapText="1"/>
      <protection hidden="1"/>
    </xf>
    <xf numFmtId="0" fontId="12" fillId="0" borderId="112" xfId="0" applyFont="1" applyBorder="1" applyAlignment="1" applyProtection="1">
      <alignment horizontal="center" wrapText="1"/>
      <protection hidden="1"/>
    </xf>
    <xf numFmtId="3" fontId="1" fillId="2" borderId="114" xfId="0" applyNumberFormat="1" applyFont="1" applyFill="1" applyBorder="1" applyAlignment="1" applyProtection="1">
      <alignment horizontal="center"/>
      <protection hidden="1"/>
    </xf>
    <xf numFmtId="0" fontId="1" fillId="2" borderId="117" xfId="0" applyFont="1" applyFill="1" applyBorder="1" applyAlignment="1" applyProtection="1">
      <alignment horizontal="center"/>
      <protection hidden="1"/>
    </xf>
    <xf numFmtId="0" fontId="33" fillId="9" borderId="107" xfId="0" applyFont="1" applyFill="1" applyBorder="1" applyAlignment="1" applyProtection="1">
      <alignment horizontal="left" vertical="center"/>
      <protection hidden="1"/>
    </xf>
    <xf numFmtId="0" fontId="33" fillId="9" borderId="0" xfId="0" applyFont="1" applyFill="1" applyAlignment="1" applyProtection="1">
      <alignment horizontal="left" vertical="center"/>
      <protection hidden="1"/>
    </xf>
    <xf numFmtId="0" fontId="33" fillId="9" borderId="108" xfId="0" applyFont="1" applyFill="1" applyBorder="1" applyAlignment="1" applyProtection="1">
      <alignment horizontal="left" vertical="center"/>
      <protection hidden="1"/>
    </xf>
    <xf numFmtId="0" fontId="1" fillId="13" borderId="102" xfId="0" applyFont="1" applyFill="1" applyBorder="1" applyAlignment="1" applyProtection="1">
      <alignment horizontal="center"/>
      <protection hidden="1"/>
    </xf>
    <xf numFmtId="0" fontId="1" fillId="13" borderId="103" xfId="0" applyFont="1" applyFill="1" applyBorder="1" applyAlignment="1" applyProtection="1">
      <alignment horizontal="center"/>
      <protection hidden="1"/>
    </xf>
    <xf numFmtId="0" fontId="1" fillId="13" borderId="104" xfId="0" applyFont="1" applyFill="1" applyBorder="1" applyAlignment="1" applyProtection="1">
      <alignment horizontal="center"/>
      <protection hidden="1"/>
    </xf>
    <xf numFmtId="9" fontId="0" fillId="2" borderId="119" xfId="0" applyNumberFormat="1" applyFill="1" applyBorder="1" applyAlignment="1" applyProtection="1">
      <alignment horizontal="center"/>
      <protection hidden="1"/>
    </xf>
    <xf numFmtId="9" fontId="0" fillId="2" borderId="2" xfId="0" applyNumberFormat="1" applyFill="1" applyBorder="1" applyAlignment="1" applyProtection="1">
      <alignment horizontal="center"/>
      <protection hidden="1"/>
    </xf>
    <xf numFmtId="9" fontId="0" fillId="2" borderId="120" xfId="0" applyNumberFormat="1" applyFill="1" applyBorder="1" applyAlignment="1" applyProtection="1">
      <alignment horizontal="center"/>
      <protection hidden="1"/>
    </xf>
    <xf numFmtId="0" fontId="21" fillId="8" borderId="17" xfId="0" applyFont="1" applyFill="1" applyBorder="1" applyAlignment="1">
      <alignment vertical="center"/>
    </xf>
    <xf numFmtId="0" fontId="21" fillId="8" borderId="18" xfId="0" applyFont="1" applyFill="1" applyBorder="1" applyAlignment="1">
      <alignment vertical="center"/>
    </xf>
    <xf numFmtId="0" fontId="21" fillId="8" borderId="121" xfId="0" applyFont="1" applyFill="1" applyBorder="1" applyAlignment="1">
      <alignment vertical="center"/>
    </xf>
    <xf numFmtId="0" fontId="44" fillId="14" borderId="122" xfId="0" applyFont="1" applyFill="1" applyBorder="1" applyAlignment="1">
      <alignment horizontal="center"/>
    </xf>
    <xf numFmtId="0" fontId="44" fillId="14" borderId="0" xfId="0" applyFont="1" applyFill="1" applyAlignment="1">
      <alignment horizontal="center"/>
    </xf>
    <xf numFmtId="174" fontId="44" fillId="14" borderId="122" xfId="0" applyNumberFormat="1" applyFont="1" applyFill="1" applyBorder="1" applyAlignment="1">
      <alignment horizontal="center"/>
    </xf>
    <xf numFmtId="0" fontId="44" fillId="14" borderId="122" xfId="0" applyFont="1" applyFill="1" applyBorder="1" applyAlignment="1">
      <alignment horizontal="left"/>
    </xf>
    <xf numFmtId="0" fontId="44" fillId="14" borderId="126" xfId="0" applyFont="1" applyFill="1" applyBorder="1" applyAlignment="1">
      <alignment horizontal="left"/>
    </xf>
    <xf numFmtId="0" fontId="0" fillId="0" borderId="127" xfId="0" applyBorder="1" applyAlignment="1">
      <alignment horizontal="center"/>
    </xf>
    <xf numFmtId="0" fontId="24" fillId="8" borderId="46" xfId="0" applyFont="1" applyFill="1" applyBorder="1" applyAlignment="1">
      <alignment horizontal="left"/>
    </xf>
    <xf numFmtId="0" fontId="24" fillId="8" borderId="0" xfId="0" applyFont="1" applyFill="1" applyAlignment="1">
      <alignment horizontal="left"/>
    </xf>
    <xf numFmtId="0" fontId="24" fillId="8" borderId="128" xfId="0" applyFont="1" applyFill="1" applyBorder="1" applyAlignment="1">
      <alignment horizontal="left"/>
    </xf>
    <xf numFmtId="0" fontId="24" fillId="8" borderId="0" xfId="0" applyFont="1" applyFill="1" applyAlignment="1">
      <alignment horizontal="center"/>
    </xf>
    <xf numFmtId="0" fontId="24" fillId="8" borderId="46" xfId="0" applyFont="1" applyFill="1" applyBorder="1" applyAlignment="1">
      <alignment horizontal="center"/>
    </xf>
    <xf numFmtId="0" fontId="24" fillId="8" borderId="128" xfId="0" applyFont="1" applyFill="1" applyBorder="1" applyAlignment="1">
      <alignment horizontal="center"/>
    </xf>
    <xf numFmtId="3" fontId="104" fillId="14" borderId="125" xfId="0" applyNumberFormat="1" applyFont="1" applyFill="1" applyBorder="1" applyAlignment="1">
      <alignment horizontal="right"/>
    </xf>
    <xf numFmtId="1" fontId="107" fillId="14" borderId="122" xfId="0" applyNumberFormat="1" applyFont="1" applyFill="1" applyBorder="1" applyAlignment="1">
      <alignment horizontal="right"/>
    </xf>
    <xf numFmtId="171" fontId="107" fillId="14" borderId="122" xfId="2" applyNumberFormat="1" applyFont="1" applyFill="1" applyBorder="1" applyAlignment="1" applyProtection="1">
      <alignment horizontal="right"/>
    </xf>
    <xf numFmtId="4" fontId="107" fillId="14" borderId="125" xfId="0" applyNumberFormat="1" applyFont="1" applyFill="1" applyBorder="1" applyAlignment="1">
      <alignment horizontal="center"/>
    </xf>
    <xf numFmtId="166" fontId="41" fillId="0" borderId="133" xfId="0" applyNumberFormat="1" applyFont="1" applyBorder="1" applyAlignment="1">
      <alignment horizontal="right" indent="1"/>
    </xf>
    <xf numFmtId="166" fontId="41" fillId="0" borderId="132" xfId="0" applyNumberFormat="1" applyFont="1" applyBorder="1" applyAlignment="1">
      <alignment horizontal="right" indent="1"/>
    </xf>
    <xf numFmtId="167" fontId="41" fillId="0" borderId="133" xfId="0" applyNumberFormat="1" applyFont="1" applyBorder="1" applyAlignment="1">
      <alignment horizontal="right" indent="1"/>
    </xf>
    <xf numFmtId="167" fontId="41" fillId="0" borderId="132" xfId="0" applyNumberFormat="1" applyFont="1" applyBorder="1" applyAlignment="1">
      <alignment horizontal="right" indent="1"/>
    </xf>
    <xf numFmtId="167" fontId="41" fillId="0" borderId="134" xfId="0" applyNumberFormat="1" applyFont="1" applyBorder="1" applyAlignment="1">
      <alignment horizontal="right" indent="1"/>
    </xf>
    <xf numFmtId="0" fontId="45" fillId="7" borderId="133" xfId="4" applyFont="1" applyFill="1" applyBorder="1" applyAlignment="1" applyProtection="1">
      <alignment horizontal="left"/>
    </xf>
    <xf numFmtId="0" fontId="45" fillId="7" borderId="132" xfId="4" applyFont="1" applyFill="1" applyBorder="1" applyAlignment="1" applyProtection="1">
      <alignment horizontal="left"/>
    </xf>
    <xf numFmtId="0" fontId="45" fillId="7" borderId="127" xfId="4" applyFont="1" applyFill="1" applyBorder="1" applyAlignment="1" applyProtection="1">
      <alignment horizontal="left"/>
    </xf>
    <xf numFmtId="0" fontId="45" fillId="7" borderId="134" xfId="4" applyFont="1" applyFill="1" applyBorder="1" applyAlignment="1" applyProtection="1">
      <alignment horizontal="left"/>
    </xf>
    <xf numFmtId="167" fontId="45" fillId="0" borderId="133" xfId="0" applyNumberFormat="1" applyFont="1" applyBorder="1" applyAlignment="1">
      <alignment horizontal="center"/>
    </xf>
    <xf numFmtId="167" fontId="45" fillId="0" borderId="132" xfId="0" applyNumberFormat="1" applyFont="1" applyBorder="1" applyAlignment="1">
      <alignment horizontal="center"/>
    </xf>
    <xf numFmtId="0" fontId="44" fillId="7" borderId="127" xfId="0" applyFont="1" applyFill="1" applyBorder="1"/>
    <xf numFmtId="0" fontId="45" fillId="7" borderId="46" xfId="0" applyFont="1" applyFill="1" applyBorder="1" applyAlignment="1">
      <alignment horizontal="left"/>
    </xf>
    <xf numFmtId="0" fontId="45" fillId="7" borderId="0" xfId="0" applyFont="1" applyFill="1" applyAlignment="1">
      <alignment horizontal="left"/>
    </xf>
    <xf numFmtId="3" fontId="40" fillId="7" borderId="131" xfId="0" applyNumberFormat="1" applyFont="1" applyFill="1" applyBorder="1" applyAlignment="1">
      <alignment horizontal="center"/>
    </xf>
    <xf numFmtId="2" fontId="40" fillId="7" borderId="131" xfId="0" applyNumberFormat="1" applyFont="1" applyFill="1" applyBorder="1" applyAlignment="1">
      <alignment horizontal="center"/>
    </xf>
    <xf numFmtId="167" fontId="45" fillId="0" borderId="134" xfId="0" applyNumberFormat="1" applyFont="1" applyBorder="1" applyAlignment="1">
      <alignment horizontal="center"/>
    </xf>
    <xf numFmtId="0" fontId="45" fillId="7" borderId="133" xfId="0" applyFont="1" applyFill="1" applyBorder="1" applyAlignment="1">
      <alignment horizontal="left"/>
    </xf>
    <xf numFmtId="0" fontId="45" fillId="7" borderId="132" xfId="0" applyFont="1" applyFill="1" applyBorder="1" applyAlignment="1">
      <alignment horizontal="left"/>
    </xf>
    <xf numFmtId="0" fontId="45" fillId="7" borderId="127" xfId="0" applyFont="1" applyFill="1" applyBorder="1" applyAlignment="1">
      <alignment horizontal="left"/>
    </xf>
    <xf numFmtId="0" fontId="45" fillId="7" borderId="134" xfId="0" applyFont="1" applyFill="1" applyBorder="1" applyAlignment="1">
      <alignment horizontal="left"/>
    </xf>
    <xf numFmtId="166" fontId="41" fillId="0" borderId="134" xfId="0" applyNumberFormat="1" applyFont="1" applyBorder="1" applyAlignment="1">
      <alignment horizontal="right" indent="1"/>
    </xf>
    <xf numFmtId="0" fontId="44" fillId="13" borderId="133" xfId="0" applyFont="1" applyFill="1" applyBorder="1" applyAlignment="1">
      <alignment horizontal="left"/>
    </xf>
    <xf numFmtId="0" fontId="44" fillId="13" borderId="132" xfId="0" applyFont="1" applyFill="1" applyBorder="1" applyAlignment="1">
      <alignment horizontal="left"/>
    </xf>
    <xf numFmtId="167" fontId="44" fillId="13" borderId="133" xfId="0" applyNumberFormat="1" applyFont="1" applyFill="1" applyBorder="1" applyAlignment="1">
      <alignment horizontal="center"/>
    </xf>
    <xf numFmtId="167" fontId="44" fillId="13" borderId="132" xfId="0" applyNumberFormat="1" applyFont="1" applyFill="1" applyBorder="1" applyAlignment="1">
      <alignment horizontal="center"/>
    </xf>
    <xf numFmtId="167" fontId="44" fillId="13" borderId="134" xfId="0" applyNumberFormat="1" applyFont="1" applyFill="1" applyBorder="1" applyAlignment="1">
      <alignment horizontal="center"/>
    </xf>
    <xf numFmtId="166" fontId="40" fillId="13" borderId="133" xfId="0" applyNumberFormat="1" applyFont="1" applyFill="1" applyBorder="1" applyAlignment="1">
      <alignment horizontal="right" indent="1"/>
    </xf>
    <xf numFmtId="166" fontId="40" fillId="13" borderId="132" xfId="0" applyNumberFormat="1" applyFont="1" applyFill="1" applyBorder="1" applyAlignment="1">
      <alignment horizontal="right" indent="1"/>
    </xf>
    <xf numFmtId="167" fontId="40" fillId="13" borderId="133" xfId="0" applyNumberFormat="1" applyFont="1" applyFill="1" applyBorder="1" applyAlignment="1">
      <alignment horizontal="right" indent="1"/>
    </xf>
    <xf numFmtId="167" fontId="40" fillId="13" borderId="132" xfId="0" applyNumberFormat="1" applyFont="1" applyFill="1" applyBorder="1" applyAlignment="1">
      <alignment horizontal="right" indent="1"/>
    </xf>
    <xf numFmtId="167" fontId="40" fillId="13" borderId="134" xfId="0" applyNumberFormat="1" applyFont="1" applyFill="1" applyBorder="1" applyAlignment="1">
      <alignment horizontal="right" indent="1"/>
    </xf>
    <xf numFmtId="166" fontId="41" fillId="0" borderId="133" xfId="0" applyNumberFormat="1" applyFont="1" applyBorder="1" applyAlignment="1">
      <alignment horizontal="center"/>
    </xf>
    <xf numFmtId="166" fontId="41" fillId="0" borderId="132" xfId="0" applyNumberFormat="1" applyFont="1" applyBorder="1" applyAlignment="1">
      <alignment horizontal="center"/>
    </xf>
    <xf numFmtId="166" fontId="41" fillId="0" borderId="134" xfId="0" applyNumberFormat="1" applyFont="1" applyBorder="1" applyAlignment="1">
      <alignment horizontal="center"/>
    </xf>
    <xf numFmtId="167" fontId="41" fillId="0" borderId="133" xfId="0" applyNumberFormat="1" applyFont="1" applyBorder="1" applyAlignment="1">
      <alignment horizontal="center"/>
    </xf>
    <xf numFmtId="167" fontId="41" fillId="0" borderId="132" xfId="0" applyNumberFormat="1" applyFont="1" applyBorder="1" applyAlignment="1">
      <alignment horizontal="center"/>
    </xf>
    <xf numFmtId="167" fontId="41" fillId="0" borderId="134" xfId="0" applyNumberFormat="1" applyFont="1" applyBorder="1" applyAlignment="1">
      <alignment horizontal="center"/>
    </xf>
    <xf numFmtId="167" fontId="44" fillId="0" borderId="132" xfId="0" applyNumberFormat="1" applyFont="1" applyBorder="1" applyAlignment="1">
      <alignment horizontal="center"/>
    </xf>
    <xf numFmtId="166" fontId="40" fillId="0" borderId="132" xfId="0" applyNumberFormat="1" applyFont="1" applyBorder="1" applyAlignment="1">
      <alignment horizontal="center"/>
    </xf>
    <xf numFmtId="167" fontId="40" fillId="0" borderId="132" xfId="0" applyNumberFormat="1" applyFont="1" applyBorder="1" applyAlignment="1">
      <alignment horizontal="center"/>
    </xf>
    <xf numFmtId="0" fontId="24" fillId="8" borderId="135" xfId="0" applyFont="1" applyFill="1" applyBorder="1" applyAlignment="1">
      <alignment horizontal="left"/>
    </xf>
    <xf numFmtId="0" fontId="24" fillId="8" borderId="135" xfId="0" applyFont="1" applyFill="1" applyBorder="1" applyAlignment="1">
      <alignment horizontal="center"/>
    </xf>
    <xf numFmtId="166" fontId="41" fillId="0" borderId="136" xfId="0" applyNumberFormat="1" applyFont="1" applyBorder="1" applyAlignment="1">
      <alignment horizontal="center"/>
    </xf>
    <xf numFmtId="167" fontId="41" fillId="0" borderId="136" xfId="0" applyNumberFormat="1" applyFont="1" applyBorder="1" applyAlignment="1">
      <alignment horizontal="center"/>
    </xf>
    <xf numFmtId="166" fontId="41" fillId="2" borderId="136" xfId="0" applyNumberFormat="1" applyFont="1" applyFill="1" applyBorder="1" applyAlignment="1">
      <alignment horizontal="center"/>
    </xf>
    <xf numFmtId="167" fontId="45" fillId="0" borderId="133" xfId="0" applyNumberFormat="1" applyFont="1" applyBorder="1" applyAlignment="1">
      <alignment horizontal="center" vertical="center"/>
    </xf>
    <xf numFmtId="167" fontId="45" fillId="0" borderId="132" xfId="0" applyNumberFormat="1" applyFont="1" applyBorder="1" applyAlignment="1">
      <alignment horizontal="center" vertical="center"/>
    </xf>
    <xf numFmtId="167" fontId="45" fillId="0" borderId="134" xfId="0" applyNumberFormat="1" applyFont="1" applyBorder="1" applyAlignment="1">
      <alignment horizontal="center" vertical="center"/>
    </xf>
    <xf numFmtId="166" fontId="41" fillId="0" borderId="136" xfId="0" applyNumberFormat="1" applyFont="1" applyBorder="1" applyAlignment="1">
      <alignment horizontal="right" indent="1"/>
    </xf>
    <xf numFmtId="167" fontId="41" fillId="0" borderId="136" xfId="0" applyNumberFormat="1" applyFont="1" applyBorder="1" applyAlignment="1">
      <alignment horizontal="right" indent="1"/>
    </xf>
    <xf numFmtId="0" fontId="44" fillId="13" borderId="136" xfId="0" applyFont="1" applyFill="1" applyBorder="1" applyAlignment="1">
      <alignment horizontal="left"/>
    </xf>
    <xf numFmtId="167" fontId="44" fillId="13" borderId="136" xfId="0" applyNumberFormat="1" applyFont="1" applyFill="1" applyBorder="1" applyAlignment="1">
      <alignment horizontal="center" vertical="center"/>
    </xf>
    <xf numFmtId="166" fontId="40" fillId="13" borderId="136" xfId="0" applyNumberFormat="1" applyFont="1" applyFill="1" applyBorder="1" applyAlignment="1">
      <alignment horizontal="right" indent="1"/>
    </xf>
    <xf numFmtId="167" fontId="40" fillId="13" borderId="136" xfId="0" applyNumberFormat="1" applyFont="1" applyFill="1" applyBorder="1" applyAlignment="1">
      <alignment horizontal="right" indent="1"/>
    </xf>
    <xf numFmtId="0" fontId="45" fillId="7" borderId="136" xfId="0" applyFont="1" applyFill="1" applyBorder="1" applyAlignment="1">
      <alignment horizontal="left"/>
    </xf>
    <xf numFmtId="0" fontId="44" fillId="7" borderId="136" xfId="0" applyFont="1" applyFill="1" applyBorder="1" applyAlignment="1">
      <alignment horizontal="left"/>
    </xf>
    <xf numFmtId="167" fontId="45" fillId="0" borderId="136" xfId="0" applyNumberFormat="1" applyFont="1" applyBorder="1" applyAlignment="1">
      <alignment horizontal="center" vertical="center"/>
    </xf>
    <xf numFmtId="0" fontId="0" fillId="0" borderId="137" xfId="0" applyBorder="1"/>
    <xf numFmtId="0" fontId="49" fillId="15" borderId="0" xfId="0" applyFont="1" applyFill="1" applyAlignment="1">
      <alignment horizontal="left" vertical="center" wrapText="1"/>
    </xf>
    <xf numFmtId="0" fontId="0" fillId="2" borderId="0" xfId="0" applyFill="1" applyAlignment="1">
      <alignment horizontal="center"/>
    </xf>
    <xf numFmtId="0" fontId="44" fillId="13" borderId="133" xfId="0" applyFont="1" applyFill="1" applyBorder="1" applyAlignment="1">
      <alignment horizontal="left" vertical="center"/>
    </xf>
    <xf numFmtId="0" fontId="44" fillId="13" borderId="132" xfId="0" applyFont="1" applyFill="1" applyBorder="1" applyAlignment="1">
      <alignment horizontal="left" vertical="center"/>
    </xf>
    <xf numFmtId="0" fontId="44" fillId="13" borderId="134" xfId="0" applyFont="1" applyFill="1" applyBorder="1" applyAlignment="1">
      <alignment horizontal="left" vertical="center"/>
    </xf>
    <xf numFmtId="167" fontId="44" fillId="13" borderId="129" xfId="0" applyNumberFormat="1" applyFont="1" applyFill="1" applyBorder="1" applyAlignment="1">
      <alignment horizontal="center" vertical="center"/>
    </xf>
    <xf numFmtId="167" fontId="44" fillId="13" borderId="127" xfId="0" applyNumberFormat="1" applyFont="1" applyFill="1" applyBorder="1" applyAlignment="1">
      <alignment horizontal="center" vertical="center"/>
    </xf>
    <xf numFmtId="167" fontId="44" fillId="13" borderId="130" xfId="0" applyNumberFormat="1" applyFont="1" applyFill="1" applyBorder="1" applyAlignment="1">
      <alignment horizontal="center" vertical="center"/>
    </xf>
    <xf numFmtId="166" fontId="40" fillId="13" borderId="133" xfId="0" applyNumberFormat="1" applyFont="1" applyFill="1" applyBorder="1" applyAlignment="1">
      <alignment horizontal="right" vertical="center" indent="1"/>
    </xf>
    <xf numFmtId="166" fontId="40" fillId="13" borderId="132" xfId="0" applyNumberFormat="1" applyFont="1" applyFill="1" applyBorder="1" applyAlignment="1">
      <alignment horizontal="right" vertical="center" indent="1"/>
    </xf>
    <xf numFmtId="166" fontId="40" fillId="13" borderId="134" xfId="0" applyNumberFormat="1" applyFont="1" applyFill="1" applyBorder="1" applyAlignment="1">
      <alignment horizontal="right" vertical="center" indent="1"/>
    </xf>
    <xf numFmtId="167" fontId="40" fillId="13" borderId="133" xfId="0" applyNumberFormat="1" applyFont="1" applyFill="1" applyBorder="1" applyAlignment="1">
      <alignment horizontal="right" vertical="center" indent="1"/>
    </xf>
    <xf numFmtId="167" fontId="40" fillId="13" borderId="132" xfId="0" applyNumberFormat="1" applyFont="1" applyFill="1" applyBorder="1" applyAlignment="1">
      <alignment horizontal="right" vertical="center" indent="1"/>
    </xf>
    <xf numFmtId="167" fontId="40" fillId="13" borderId="134" xfId="0" applyNumberFormat="1" applyFont="1" applyFill="1" applyBorder="1" applyAlignment="1">
      <alignment horizontal="right" vertical="center" indent="1"/>
    </xf>
    <xf numFmtId="0" fontId="44" fillId="13" borderId="136" xfId="0" applyFont="1" applyFill="1" applyBorder="1" applyAlignment="1">
      <alignment horizontal="left" vertical="center"/>
    </xf>
    <xf numFmtId="49" fontId="83" fillId="2" borderId="236" xfId="0" applyNumberFormat="1" applyFont="1" applyFill="1" applyBorder="1" applyAlignment="1">
      <alignment horizontal="left" vertical="top" wrapText="1"/>
    </xf>
    <xf numFmtId="0" fontId="0" fillId="0" borderId="137" xfId="0" applyBorder="1" applyAlignment="1">
      <alignment horizontal="center"/>
    </xf>
    <xf numFmtId="0" fontId="44" fillId="13" borderId="138" xfId="0" applyFont="1" applyFill="1" applyBorder="1" applyAlignment="1">
      <alignment horizontal="left" vertical="center"/>
    </xf>
    <xf numFmtId="0" fontId="44" fillId="13" borderId="137" xfId="0" applyFont="1" applyFill="1" applyBorder="1" applyAlignment="1">
      <alignment horizontal="left" vertical="center"/>
    </xf>
    <xf numFmtId="0" fontId="44" fillId="13" borderId="143" xfId="0" applyFont="1" applyFill="1" applyBorder="1" applyAlignment="1">
      <alignment horizontal="left" vertical="center"/>
    </xf>
    <xf numFmtId="0" fontId="0" fillId="2" borderId="133" xfId="0" applyFill="1" applyBorder="1" applyAlignment="1">
      <alignment horizontal="center"/>
    </xf>
    <xf numFmtId="0" fontId="0" fillId="2" borderId="132" xfId="0" applyFill="1" applyBorder="1" applyAlignment="1">
      <alignment horizontal="center"/>
    </xf>
    <xf numFmtId="0" fontId="0" fillId="2" borderId="134" xfId="0" applyFill="1" applyBorder="1" applyAlignment="1">
      <alignment horizontal="center"/>
    </xf>
    <xf numFmtId="0" fontId="86" fillId="8" borderId="138" xfId="0" applyFont="1" applyFill="1" applyBorder="1" applyAlignment="1">
      <alignment horizontal="left" vertical="center"/>
    </xf>
    <xf numFmtId="0" fontId="86" fillId="8" borderId="46" xfId="0" applyFont="1" applyFill="1" applyBorder="1" applyAlignment="1">
      <alignment horizontal="left" vertical="center"/>
    </xf>
    <xf numFmtId="0" fontId="56" fillId="7" borderId="133" xfId="4" applyFont="1" applyFill="1" applyBorder="1" applyAlignment="1" applyProtection="1">
      <alignment horizontal="left"/>
    </xf>
    <xf numFmtId="0" fontId="56" fillId="7" borderId="132" xfId="4" applyFont="1" applyFill="1" applyBorder="1" applyAlignment="1" applyProtection="1">
      <alignment horizontal="left"/>
    </xf>
    <xf numFmtId="0" fontId="56" fillId="7" borderId="127" xfId="4" applyFont="1" applyFill="1" applyBorder="1" applyAlignment="1" applyProtection="1">
      <alignment horizontal="left"/>
    </xf>
    <xf numFmtId="0" fontId="56" fillId="7" borderId="134" xfId="4" applyFont="1" applyFill="1" applyBorder="1" applyAlignment="1" applyProtection="1">
      <alignment horizontal="left"/>
    </xf>
    <xf numFmtId="0" fontId="24" fillId="8" borderId="138" xfId="0" applyFont="1" applyFill="1" applyBorder="1" applyAlignment="1">
      <alignment horizontal="left" vertical="center"/>
    </xf>
    <xf numFmtId="0" fontId="24" fillId="8" borderId="137" xfId="0" applyFont="1" applyFill="1" applyBorder="1" applyAlignment="1">
      <alignment horizontal="left" vertical="center"/>
    </xf>
    <xf numFmtId="0" fontId="24" fillId="8" borderId="143" xfId="0" applyFont="1" applyFill="1" applyBorder="1" applyAlignment="1">
      <alignment horizontal="left" vertical="center"/>
    </xf>
    <xf numFmtId="0" fontId="24" fillId="8" borderId="129" xfId="0" applyFont="1" applyFill="1" applyBorder="1" applyAlignment="1">
      <alignment horizontal="left" vertical="center"/>
    </xf>
    <xf numFmtId="0" fontId="24" fillId="8" borderId="127" xfId="0" applyFont="1" applyFill="1" applyBorder="1" applyAlignment="1">
      <alignment horizontal="left" vertical="center"/>
    </xf>
    <xf numFmtId="0" fontId="24" fillId="8" borderId="130" xfId="0" applyFont="1" applyFill="1" applyBorder="1" applyAlignment="1">
      <alignment horizontal="left" vertical="center"/>
    </xf>
    <xf numFmtId="0" fontId="85" fillId="8" borderId="143" xfId="0" applyFont="1" applyFill="1" applyBorder="1" applyAlignment="1">
      <alignment horizontal="center" wrapText="1"/>
    </xf>
    <xf numFmtId="0" fontId="24" fillId="8" borderId="130" xfId="0" applyFont="1" applyFill="1" applyBorder="1" applyAlignment="1">
      <alignment horizontal="center"/>
    </xf>
    <xf numFmtId="49" fontId="83" fillId="2" borderId="221" xfId="0" applyNumberFormat="1" applyFont="1" applyFill="1" applyBorder="1" applyAlignment="1">
      <alignment horizontal="left" vertical="top" wrapText="1"/>
    </xf>
    <xf numFmtId="49" fontId="83" fillId="2" borderId="221" xfId="0" applyNumberFormat="1" applyFont="1" applyFill="1" applyBorder="1" applyAlignment="1">
      <alignment horizontal="left" vertical="center" wrapText="1"/>
    </xf>
    <xf numFmtId="0" fontId="59" fillId="14" borderId="122" xfId="0" applyFont="1" applyFill="1" applyBorder="1" applyAlignment="1">
      <alignment horizontal="center"/>
    </xf>
    <xf numFmtId="49" fontId="59" fillId="14" borderId="0" xfId="0" applyNumberFormat="1" applyFont="1" applyFill="1" applyAlignment="1">
      <alignment horizontal="right"/>
    </xf>
    <xf numFmtId="0" fontId="40" fillId="14" borderId="122" xfId="0" applyFont="1" applyFill="1" applyBorder="1" applyAlignment="1">
      <alignment horizontal="right"/>
    </xf>
    <xf numFmtId="0" fontId="24" fillId="8" borderId="135" xfId="0" applyFont="1" applyFill="1" applyBorder="1" applyAlignment="1">
      <alignment horizontal="left" vertical="center"/>
    </xf>
    <xf numFmtId="0" fontId="59" fillId="14" borderId="0" xfId="0" applyFont="1" applyFill="1" applyAlignment="1">
      <alignment horizontal="right"/>
    </xf>
    <xf numFmtId="49" fontId="111" fillId="2" borderId="221" xfId="0" applyNumberFormat="1" applyFont="1" applyFill="1" applyBorder="1" applyAlignment="1">
      <alignment horizontal="left" vertical="center" wrapText="1"/>
    </xf>
    <xf numFmtId="9" fontId="40" fillId="17" borderId="137" xfId="3" applyFont="1" applyFill="1" applyBorder="1" applyAlignment="1" applyProtection="1">
      <alignment horizontal="center" wrapText="1"/>
      <protection locked="0"/>
    </xf>
  </cellXfs>
  <cellStyles count="6">
    <cellStyle name="Comma" xfId="2" builtinId="3"/>
    <cellStyle name="Currency" xfId="1" builtinId="4"/>
    <cellStyle name="Hyperlink" xfId="5" builtinId="8"/>
    <cellStyle name="Hyperlink 2" xfId="4" xr:uid="{8E0D503D-6027-4E91-B1E3-79C607744D54}"/>
    <cellStyle name="Normal" xfId="0" builtinId="0"/>
    <cellStyle name="Percent" xfId="3" builtinId="5"/>
  </cellStyles>
  <dxfs count="42">
    <dxf>
      <font>
        <color rgb="FFBFE1A3"/>
      </font>
    </dxf>
    <dxf>
      <font>
        <color auto="1"/>
      </font>
    </dxf>
    <dxf>
      <font>
        <color rgb="FFFF0000"/>
      </font>
    </dxf>
    <dxf>
      <font>
        <color rgb="FFFF0000"/>
      </font>
    </dxf>
    <dxf>
      <font>
        <color rgb="FFFF0000"/>
      </font>
    </dxf>
    <dxf>
      <font>
        <color rgb="FFBFE1A3"/>
      </font>
    </dxf>
    <dxf>
      <font>
        <color auto="1"/>
      </font>
    </dxf>
    <dxf>
      <font>
        <b val="0"/>
        <i val="0"/>
        <color theme="1"/>
      </font>
      <fill>
        <patternFill>
          <bgColor theme="0" tint="-4.9989318521683403E-2"/>
        </patternFill>
      </fill>
    </dxf>
    <dxf>
      <font>
        <color rgb="FFFF0000"/>
      </font>
    </dxf>
    <dxf>
      <font>
        <b val="0"/>
        <i val="0"/>
        <color theme="1"/>
      </font>
      <fill>
        <patternFill>
          <bgColor theme="0" tint="-4.9989318521683403E-2"/>
        </patternFill>
      </fill>
    </dxf>
    <dxf>
      <font>
        <color rgb="FFFF0000"/>
      </font>
    </dxf>
    <dxf>
      <font>
        <color rgb="FFFF0000"/>
      </font>
    </dxf>
    <dxf>
      <font>
        <color rgb="FFFF0000"/>
      </font>
    </dxf>
    <dxf>
      <font>
        <color rgb="FFBFE1A3"/>
      </font>
    </dxf>
    <dxf>
      <font>
        <color auto="1"/>
      </font>
    </dxf>
    <dxf>
      <font>
        <color rgb="FFFF0000"/>
      </font>
    </dxf>
    <dxf>
      <font>
        <color auto="1"/>
      </font>
    </dxf>
    <dxf>
      <fill>
        <patternFill>
          <bgColor rgb="FFBFE1A3"/>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BFE1A3"/>
      </font>
    </dxf>
    <dxf>
      <font>
        <color auto="1"/>
      </font>
    </dxf>
    <dxf>
      <font>
        <color rgb="FFFF0000"/>
      </font>
    </dxf>
    <dxf>
      <font>
        <color auto="1"/>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s>
  <tableStyles count="0" defaultTableStyle="TableStyleMedium2" defaultPivotStyle="PivotStyleLight16"/>
  <colors>
    <mruColors>
      <color rgb="FFBFE1A3"/>
      <color rgb="FF7BC143"/>
      <color rgb="FFBFD050"/>
      <color rgb="FFF3F7EF"/>
      <color rgb="FFF9FBF7"/>
      <color rgb="FF66FF66"/>
      <color rgb="FFF5FAFD"/>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242195</xdr:colOff>
      <xdr:row>0</xdr:row>
      <xdr:rowOff>32038</xdr:rowOff>
    </xdr:from>
    <xdr:to>
      <xdr:col>5</xdr:col>
      <xdr:colOff>2033601</xdr:colOff>
      <xdr:row>0</xdr:row>
      <xdr:rowOff>650875</xdr:rowOff>
    </xdr:to>
    <xdr:pic>
      <xdr:nvPicPr>
        <xdr:cNvPr id="3" name="Picture 4" descr="flicks.jpg">
          <a:extLst>
            <a:ext uri="{FF2B5EF4-FFF2-40B4-BE49-F238E27FC236}">
              <a16:creationId xmlns:a16="http://schemas.microsoft.com/office/drawing/2014/main" id="{8578F75E-1C89-4B0E-A21C-F575BA80F3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195" y="32038"/>
          <a:ext cx="1791406" cy="618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529736</xdr:colOff>
      <xdr:row>37</xdr:row>
      <xdr:rowOff>79132</xdr:rowOff>
    </xdr:from>
    <xdr:to>
      <xdr:col>5</xdr:col>
      <xdr:colOff>1634636</xdr:colOff>
      <xdr:row>38</xdr:row>
      <xdr:rowOff>231534</xdr:rowOff>
    </xdr:to>
    <xdr:pic>
      <xdr:nvPicPr>
        <xdr:cNvPr id="6" name="Picture 5" descr="rgb small.jpg">
          <a:extLst>
            <a:ext uri="{FF2B5EF4-FFF2-40B4-BE49-F238E27FC236}">
              <a16:creationId xmlns:a16="http://schemas.microsoft.com/office/drawing/2014/main" id="{855FBE5D-6279-4AED-BC18-46A18D9ECF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5882786" y="14166607"/>
          <a:ext cx="1104900" cy="419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857250</xdr:colOff>
      <xdr:row>4</xdr:row>
      <xdr:rowOff>57150</xdr:rowOff>
    </xdr:from>
    <xdr:to>
      <xdr:col>5</xdr:col>
      <xdr:colOff>1562100</xdr:colOff>
      <xdr:row>5</xdr:row>
      <xdr:rowOff>44450</xdr:rowOff>
    </xdr:to>
    <xdr:grpSp>
      <xdr:nvGrpSpPr>
        <xdr:cNvPr id="2" name="Group 1">
          <a:extLst>
            <a:ext uri="{FF2B5EF4-FFF2-40B4-BE49-F238E27FC236}">
              <a16:creationId xmlns:a16="http://schemas.microsoft.com/office/drawing/2014/main" id="{0A888B79-F744-4C04-A210-8737E3A32127}"/>
            </a:ext>
          </a:extLst>
        </xdr:cNvPr>
        <xdr:cNvGrpSpPr>
          <a:grpSpLocks/>
        </xdr:cNvGrpSpPr>
      </xdr:nvGrpSpPr>
      <xdr:grpSpPr bwMode="auto">
        <a:xfrm>
          <a:off x="6292215" y="1301115"/>
          <a:ext cx="708660" cy="173990"/>
          <a:chOff x="432955" y="2367662"/>
          <a:chExt cx="673416" cy="188625"/>
        </a:xfrm>
      </xdr:grpSpPr>
      <xdr:sp macro="" textlink="">
        <xdr:nvSpPr>
          <xdr:cNvPr id="4" name="Rectangle 3">
            <a:extLst>
              <a:ext uri="{FF2B5EF4-FFF2-40B4-BE49-F238E27FC236}">
                <a16:creationId xmlns:a16="http://schemas.microsoft.com/office/drawing/2014/main" id="{B23B3D2A-115F-D370-3DFB-1B72491C73A0}"/>
              </a:ext>
            </a:extLst>
          </xdr:cNvPr>
          <xdr:cNvSpPr/>
        </xdr:nvSpPr>
        <xdr:spPr>
          <a:xfrm>
            <a:off x="432955" y="2395606"/>
            <a:ext cx="667349" cy="160681"/>
          </a:xfrm>
          <a:prstGeom prst="rect">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sp macro="" textlink="">
        <xdr:nvSpPr>
          <xdr:cNvPr id="5" name="Isosceles Triangle 4">
            <a:extLst>
              <a:ext uri="{FF2B5EF4-FFF2-40B4-BE49-F238E27FC236}">
                <a16:creationId xmlns:a16="http://schemas.microsoft.com/office/drawing/2014/main" id="{689FF75E-BEEC-04FC-E9EE-46A9E5B59050}"/>
              </a:ext>
            </a:extLst>
          </xdr:cNvPr>
          <xdr:cNvSpPr/>
        </xdr:nvSpPr>
        <xdr:spPr>
          <a:xfrm rot="2700000" flipH="1">
            <a:off x="1015369" y="2395606"/>
            <a:ext cx="127403" cy="6287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29757</xdr:colOff>
      <xdr:row>0</xdr:row>
      <xdr:rowOff>22224</xdr:rowOff>
    </xdr:from>
    <xdr:to>
      <xdr:col>6</xdr:col>
      <xdr:colOff>434975</xdr:colOff>
      <xdr:row>0</xdr:row>
      <xdr:rowOff>523875</xdr:rowOff>
    </xdr:to>
    <xdr:pic>
      <xdr:nvPicPr>
        <xdr:cNvPr id="3" name="Picture 4" descr="flicks.jpg">
          <a:extLst>
            <a:ext uri="{FF2B5EF4-FFF2-40B4-BE49-F238E27FC236}">
              <a16:creationId xmlns:a16="http://schemas.microsoft.com/office/drawing/2014/main" id="{9B52A796-A53F-4DB9-B38B-5FEFA8A89F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7757" y="22224"/>
          <a:ext cx="1243418" cy="498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285749</xdr:colOff>
      <xdr:row>3</xdr:row>
      <xdr:rowOff>19048</xdr:rowOff>
    </xdr:from>
    <xdr:to>
      <xdr:col>8</xdr:col>
      <xdr:colOff>123824</xdr:colOff>
      <xdr:row>9</xdr:row>
      <xdr:rowOff>19048</xdr:rowOff>
    </xdr:to>
    <xdr:sp macro="" textlink="">
      <xdr:nvSpPr>
        <xdr:cNvPr id="2" name="Left Brace 1">
          <a:extLst>
            <a:ext uri="{FF2B5EF4-FFF2-40B4-BE49-F238E27FC236}">
              <a16:creationId xmlns:a16="http://schemas.microsoft.com/office/drawing/2014/main" id="{CC8938CA-E66B-4106-8D57-2E210D60BB8D}"/>
            </a:ext>
          </a:extLst>
        </xdr:cNvPr>
        <xdr:cNvSpPr/>
      </xdr:nvSpPr>
      <xdr:spPr>
        <a:xfrm rot="10800000">
          <a:off x="6276974" y="1238248"/>
          <a:ext cx="200025" cy="1133475"/>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100" b="1">
            <a:solidFill>
              <a:srgbClr val="92D050"/>
            </a:solidFill>
          </a:endParaRPr>
        </a:p>
      </xdr:txBody>
    </xdr:sp>
    <xdr:clientData/>
  </xdr:twoCellAnchor>
  <xdr:twoCellAnchor>
    <xdr:from>
      <xdr:col>7</xdr:col>
      <xdr:colOff>333375</xdr:colOff>
      <xdr:row>39</xdr:row>
      <xdr:rowOff>38100</xdr:rowOff>
    </xdr:from>
    <xdr:to>
      <xdr:col>8</xdr:col>
      <xdr:colOff>76199</xdr:colOff>
      <xdr:row>41</xdr:row>
      <xdr:rowOff>161926</xdr:rowOff>
    </xdr:to>
    <xdr:sp macro="" textlink="">
      <xdr:nvSpPr>
        <xdr:cNvPr id="4" name="Left Brace 3">
          <a:extLst>
            <a:ext uri="{FF2B5EF4-FFF2-40B4-BE49-F238E27FC236}">
              <a16:creationId xmlns:a16="http://schemas.microsoft.com/office/drawing/2014/main" id="{1D83ABA1-4107-45FA-BE8A-47F37F0F8D7F}"/>
            </a:ext>
          </a:extLst>
        </xdr:cNvPr>
        <xdr:cNvSpPr/>
      </xdr:nvSpPr>
      <xdr:spPr>
        <a:xfrm flipH="1">
          <a:off x="6324600" y="8562975"/>
          <a:ext cx="104774" cy="504826"/>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100" b="1">
            <a:solidFill>
              <a:srgbClr val="92D05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111125</xdr:colOff>
      <xdr:row>0</xdr:row>
      <xdr:rowOff>11642</xdr:rowOff>
    </xdr:from>
    <xdr:to>
      <xdr:col>22</xdr:col>
      <xdr:colOff>171450</xdr:colOff>
      <xdr:row>0</xdr:row>
      <xdr:rowOff>397405</xdr:rowOff>
    </xdr:to>
    <xdr:pic>
      <xdr:nvPicPr>
        <xdr:cNvPr id="2" name="Picture 4" descr="flicks.jpg">
          <a:extLst>
            <a:ext uri="{FF2B5EF4-FFF2-40B4-BE49-F238E27FC236}">
              <a16:creationId xmlns:a16="http://schemas.microsoft.com/office/drawing/2014/main" id="{5303F855-BE6A-4B2A-B600-D9899C80C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4875" y="11642"/>
          <a:ext cx="933450"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95250</xdr:colOff>
      <xdr:row>163</xdr:row>
      <xdr:rowOff>57150</xdr:rowOff>
    </xdr:from>
    <xdr:to>
      <xdr:col>22</xdr:col>
      <xdr:colOff>66675</xdr:colOff>
      <xdr:row>165</xdr:row>
      <xdr:rowOff>30163</xdr:rowOff>
    </xdr:to>
    <xdr:pic>
      <xdr:nvPicPr>
        <xdr:cNvPr id="3" name="Picture 5" descr="rgb small.jpg">
          <a:extLst>
            <a:ext uri="{FF2B5EF4-FFF2-40B4-BE49-F238E27FC236}">
              <a16:creationId xmlns:a16="http://schemas.microsoft.com/office/drawing/2014/main" id="{14CD2D63-549B-4A58-B20B-4E1A37B7D6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5410200" y="29098875"/>
          <a:ext cx="1114425" cy="40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485776</xdr:colOff>
      <xdr:row>20</xdr:row>
      <xdr:rowOff>101601</xdr:rowOff>
    </xdr:from>
    <xdr:to>
      <xdr:col>23</xdr:col>
      <xdr:colOff>590548</xdr:colOff>
      <xdr:row>24</xdr:row>
      <xdr:rowOff>3173</xdr:rowOff>
    </xdr:to>
    <xdr:sp macro="" textlink="">
      <xdr:nvSpPr>
        <xdr:cNvPr id="4" name="Left Brace 3">
          <a:extLst>
            <a:ext uri="{FF2B5EF4-FFF2-40B4-BE49-F238E27FC236}">
              <a16:creationId xmlns:a16="http://schemas.microsoft.com/office/drawing/2014/main" id="{BF40C30D-E56A-48D6-928F-8F6D55CC25EC}"/>
            </a:ext>
          </a:extLst>
        </xdr:cNvPr>
        <xdr:cNvSpPr/>
      </xdr:nvSpPr>
      <xdr:spPr>
        <a:xfrm>
          <a:off x="7162801" y="2892426"/>
          <a:ext cx="104772" cy="663572"/>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400" b="1">
            <a:solidFill>
              <a:srgbClr val="92D050"/>
            </a:solidFill>
          </a:endParaRPr>
        </a:p>
      </xdr:txBody>
    </xdr:sp>
    <xdr:clientData/>
  </xdr:twoCellAnchor>
  <xdr:twoCellAnchor>
    <xdr:from>
      <xdr:col>23</xdr:col>
      <xdr:colOff>476251</xdr:colOff>
      <xdr:row>81</xdr:row>
      <xdr:rowOff>92074</xdr:rowOff>
    </xdr:from>
    <xdr:to>
      <xdr:col>23</xdr:col>
      <xdr:colOff>574357</xdr:colOff>
      <xdr:row>84</xdr:row>
      <xdr:rowOff>185737</xdr:rowOff>
    </xdr:to>
    <xdr:sp macro="" textlink="">
      <xdr:nvSpPr>
        <xdr:cNvPr id="6" name="Left Brace 5">
          <a:extLst>
            <a:ext uri="{FF2B5EF4-FFF2-40B4-BE49-F238E27FC236}">
              <a16:creationId xmlns:a16="http://schemas.microsoft.com/office/drawing/2014/main" id="{FCE24239-2FE9-4918-BD82-720DFB7EF260}"/>
            </a:ext>
          </a:extLst>
        </xdr:cNvPr>
        <xdr:cNvSpPr/>
      </xdr:nvSpPr>
      <xdr:spPr>
        <a:xfrm>
          <a:off x="7153276" y="14303374"/>
          <a:ext cx="98106" cy="665163"/>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400" b="1">
            <a:solidFill>
              <a:srgbClr val="92D050"/>
            </a:solidFill>
          </a:endParaRPr>
        </a:p>
      </xdr:txBody>
    </xdr:sp>
    <xdr:clientData/>
  </xdr:twoCellAnchor>
  <xdr:twoCellAnchor>
    <xdr:from>
      <xdr:col>23</xdr:col>
      <xdr:colOff>228601</xdr:colOff>
      <xdr:row>31</xdr:row>
      <xdr:rowOff>133353</xdr:rowOff>
    </xdr:from>
    <xdr:to>
      <xdr:col>23</xdr:col>
      <xdr:colOff>561976</xdr:colOff>
      <xdr:row>32</xdr:row>
      <xdr:rowOff>66676</xdr:rowOff>
    </xdr:to>
    <xdr:cxnSp macro="">
      <xdr:nvCxnSpPr>
        <xdr:cNvPr id="9" name="Connector: Curved 8">
          <a:extLst>
            <a:ext uri="{FF2B5EF4-FFF2-40B4-BE49-F238E27FC236}">
              <a16:creationId xmlns:a16="http://schemas.microsoft.com/office/drawing/2014/main" id="{546D8B9A-B6CC-040C-CF60-8C89331CC6D2}"/>
            </a:ext>
          </a:extLst>
        </xdr:cNvPr>
        <xdr:cNvCxnSpPr/>
      </xdr:nvCxnSpPr>
      <xdr:spPr>
        <a:xfrm rot="10800000">
          <a:off x="6905626" y="4953003"/>
          <a:ext cx="333375" cy="123823"/>
        </a:xfrm>
        <a:prstGeom prst="curvedConnector3">
          <a:avLst>
            <a:gd name="adj1" fmla="val 50000"/>
          </a:avLst>
        </a:prstGeom>
        <a:ln>
          <a:solidFill>
            <a:srgbClr val="7BC143"/>
          </a:solidFill>
          <a:headEnd type="none" w="med" len="sm"/>
          <a:tailEnd type="stealth"/>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23</xdr:col>
      <xdr:colOff>514350</xdr:colOff>
      <xdr:row>49</xdr:row>
      <xdr:rowOff>76200</xdr:rowOff>
    </xdr:from>
    <xdr:to>
      <xdr:col>23</xdr:col>
      <xdr:colOff>609600</xdr:colOff>
      <xdr:row>56</xdr:row>
      <xdr:rowOff>133349</xdr:rowOff>
    </xdr:to>
    <xdr:sp macro="" textlink="">
      <xdr:nvSpPr>
        <xdr:cNvPr id="5" name="Left Brace 4">
          <a:extLst>
            <a:ext uri="{FF2B5EF4-FFF2-40B4-BE49-F238E27FC236}">
              <a16:creationId xmlns:a16="http://schemas.microsoft.com/office/drawing/2014/main" id="{A1322A47-70EF-4DC2-98C8-3A8FDEFCC4C5}"/>
            </a:ext>
          </a:extLst>
        </xdr:cNvPr>
        <xdr:cNvSpPr/>
      </xdr:nvSpPr>
      <xdr:spPr>
        <a:xfrm>
          <a:off x="7191375" y="8001000"/>
          <a:ext cx="95250" cy="1209674"/>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400" b="1">
            <a:solidFill>
              <a:srgbClr val="92D05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205707</xdr:colOff>
      <xdr:row>0</xdr:row>
      <xdr:rowOff>9525</xdr:rowOff>
    </xdr:from>
    <xdr:to>
      <xdr:col>4</xdr:col>
      <xdr:colOff>778543</xdr:colOff>
      <xdr:row>0</xdr:row>
      <xdr:rowOff>539750</xdr:rowOff>
    </xdr:to>
    <xdr:pic>
      <xdr:nvPicPr>
        <xdr:cNvPr id="2" name="Picture 4" descr="flicks.jpg">
          <a:extLst>
            <a:ext uri="{FF2B5EF4-FFF2-40B4-BE49-F238E27FC236}">
              <a16:creationId xmlns:a16="http://schemas.microsoft.com/office/drawing/2014/main" id="{B2F10C39-B0FC-41C6-817A-0A8F9B01D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4507" y="9525"/>
          <a:ext cx="134753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306632</xdr:colOff>
      <xdr:row>0</xdr:row>
      <xdr:rowOff>16581</xdr:rowOff>
    </xdr:from>
    <xdr:to>
      <xdr:col>6</xdr:col>
      <xdr:colOff>964807</xdr:colOff>
      <xdr:row>0</xdr:row>
      <xdr:rowOff>520700</xdr:rowOff>
    </xdr:to>
    <xdr:pic>
      <xdr:nvPicPr>
        <xdr:cNvPr id="3" name="Picture 4" descr="flicks.jpg">
          <a:extLst>
            <a:ext uri="{FF2B5EF4-FFF2-40B4-BE49-F238E27FC236}">
              <a16:creationId xmlns:a16="http://schemas.microsoft.com/office/drawing/2014/main" id="{AFF6EB2F-3C99-4B57-95E5-D93D4A9271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1932" y="16581"/>
          <a:ext cx="1426525" cy="504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688694</xdr:colOff>
      <xdr:row>0</xdr:row>
      <xdr:rowOff>0</xdr:rowOff>
    </xdr:from>
    <xdr:ext cx="1390542" cy="539750"/>
    <xdr:pic>
      <xdr:nvPicPr>
        <xdr:cNvPr id="60" name="Picture 4" descr="flicks.jpg">
          <a:extLst>
            <a:ext uri="{FF2B5EF4-FFF2-40B4-BE49-F238E27FC236}">
              <a16:creationId xmlns:a16="http://schemas.microsoft.com/office/drawing/2014/main" id="{8884E955-3B21-43CD-909E-9C85D66A00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1119" y="0"/>
          <a:ext cx="1390542"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330200</xdr:colOff>
      <xdr:row>0</xdr:row>
      <xdr:rowOff>0</xdr:rowOff>
    </xdr:from>
    <xdr:to>
      <xdr:col>6</xdr:col>
      <xdr:colOff>12157</xdr:colOff>
      <xdr:row>2</xdr:row>
      <xdr:rowOff>2020</xdr:rowOff>
    </xdr:to>
    <xdr:pic>
      <xdr:nvPicPr>
        <xdr:cNvPr id="2" name="Picture 1">
          <a:extLst>
            <a:ext uri="{FF2B5EF4-FFF2-40B4-BE49-F238E27FC236}">
              <a16:creationId xmlns:a16="http://schemas.microsoft.com/office/drawing/2014/main" id="{D558FA0E-6F0A-D3F0-039F-02C54F6C0014}"/>
            </a:ext>
          </a:extLst>
        </xdr:cNvPr>
        <xdr:cNvPicPr>
          <a:picLocks noChangeAspect="1"/>
        </xdr:cNvPicPr>
      </xdr:nvPicPr>
      <xdr:blipFill>
        <a:blip xmlns:r="http://schemas.openxmlformats.org/officeDocument/2006/relationships" r:embed="rId1"/>
        <a:stretch>
          <a:fillRect/>
        </a:stretch>
      </xdr:blipFill>
      <xdr:spPr>
        <a:xfrm>
          <a:off x="4972050" y="0"/>
          <a:ext cx="1104357" cy="802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63500</xdr:colOff>
      <xdr:row>0</xdr:row>
      <xdr:rowOff>6350</xdr:rowOff>
    </xdr:from>
    <xdr:to>
      <xdr:col>25</xdr:col>
      <xdr:colOff>126999</xdr:colOff>
      <xdr:row>0</xdr:row>
      <xdr:rowOff>381000</xdr:rowOff>
    </xdr:to>
    <xdr:pic>
      <xdr:nvPicPr>
        <xdr:cNvPr id="2" name="Picture 4" descr="flicks.jpg">
          <a:extLst>
            <a:ext uri="{FF2B5EF4-FFF2-40B4-BE49-F238E27FC236}">
              <a16:creationId xmlns:a16="http://schemas.microsoft.com/office/drawing/2014/main" id="{918EE084-FD25-4DEA-86EF-7CB4FD555A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4125" y="6350"/>
          <a:ext cx="944562"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95250</xdr:colOff>
      <xdr:row>41</xdr:row>
      <xdr:rowOff>57150</xdr:rowOff>
    </xdr:from>
    <xdr:to>
      <xdr:col>25</xdr:col>
      <xdr:colOff>69849</xdr:colOff>
      <xdr:row>43</xdr:row>
      <xdr:rowOff>63501</xdr:rowOff>
    </xdr:to>
    <xdr:pic>
      <xdr:nvPicPr>
        <xdr:cNvPr id="3" name="Picture 5" descr="rgb small.jpg">
          <a:extLst>
            <a:ext uri="{FF2B5EF4-FFF2-40B4-BE49-F238E27FC236}">
              <a16:creationId xmlns:a16="http://schemas.microsoft.com/office/drawing/2014/main" id="{7587450B-2E29-4CC0-B9FC-751604A52C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021917" y="8063442"/>
          <a:ext cx="1165224" cy="39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23</xdr:col>
      <xdr:colOff>0</xdr:colOff>
      <xdr:row>0</xdr:row>
      <xdr:rowOff>0</xdr:rowOff>
    </xdr:from>
    <xdr:ext cx="771525" cy="276225"/>
    <xdr:pic>
      <xdr:nvPicPr>
        <xdr:cNvPr id="2" name="Picture 4" descr="flicks.jpg">
          <a:extLst>
            <a:ext uri="{FF2B5EF4-FFF2-40B4-BE49-F238E27FC236}">
              <a16:creationId xmlns:a16="http://schemas.microsoft.com/office/drawing/2014/main" id="{16701595-635D-42B1-9F6F-5B34B86B16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39875" y="0"/>
          <a:ext cx="7715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488950</xdr:colOff>
      <xdr:row>52</xdr:row>
      <xdr:rowOff>0</xdr:rowOff>
    </xdr:from>
    <xdr:ext cx="1057275" cy="390525"/>
    <xdr:pic>
      <xdr:nvPicPr>
        <xdr:cNvPr id="3" name="Picture 5" descr="rgb small.jpg">
          <a:extLst>
            <a:ext uri="{FF2B5EF4-FFF2-40B4-BE49-F238E27FC236}">
              <a16:creationId xmlns:a16="http://schemas.microsoft.com/office/drawing/2014/main" id="{96A96740-53B1-4D0F-B940-669915BA81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4109700" y="9715500"/>
          <a:ext cx="1057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24</xdr:col>
      <xdr:colOff>0</xdr:colOff>
      <xdr:row>0</xdr:row>
      <xdr:rowOff>276225</xdr:rowOff>
    </xdr:to>
    <xdr:pic>
      <xdr:nvPicPr>
        <xdr:cNvPr id="2" name="Picture 4" descr="flicks.jpg">
          <a:extLst>
            <a:ext uri="{FF2B5EF4-FFF2-40B4-BE49-F238E27FC236}">
              <a16:creationId xmlns:a16="http://schemas.microsoft.com/office/drawing/2014/main" id="{FF31FCD1-D408-47D4-A540-9535C654DF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5575" y="0"/>
          <a:ext cx="7715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488950</xdr:colOff>
      <xdr:row>52</xdr:row>
      <xdr:rowOff>0</xdr:rowOff>
    </xdr:from>
    <xdr:to>
      <xdr:col>24</xdr:col>
      <xdr:colOff>3175</xdr:colOff>
      <xdr:row>53</xdr:row>
      <xdr:rowOff>200025</xdr:rowOff>
    </xdr:to>
    <xdr:pic>
      <xdr:nvPicPr>
        <xdr:cNvPr id="3" name="Picture 5" descr="rgb small.jpg">
          <a:extLst>
            <a:ext uri="{FF2B5EF4-FFF2-40B4-BE49-F238E27FC236}">
              <a16:creationId xmlns:a16="http://schemas.microsoft.com/office/drawing/2014/main" id="{F92F7B2B-1C9F-46BE-9A8E-DBBEB312C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3843000" y="9734550"/>
          <a:ext cx="1057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levycalculators.acc.co.nz/cpx.js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6A7B-D336-49E4-A6FB-6B97AC118C07}">
  <sheetPr>
    <tabColor theme="5" tint="0.59999389629810485"/>
    <pageSetUpPr fitToPage="1"/>
  </sheetPr>
  <dimension ref="A1:G48"/>
  <sheetViews>
    <sheetView workbookViewId="0">
      <selection activeCell="J9" sqref="J9"/>
    </sheetView>
  </sheetViews>
  <sheetFormatPr defaultRowHeight="14.4"/>
  <cols>
    <col min="1" max="1" width="2.6640625" style="22" customWidth="1"/>
    <col min="2" max="2" width="19.6640625" style="22" customWidth="1"/>
    <col min="3" max="3" width="15.6640625" style="22" customWidth="1"/>
    <col min="4" max="4" width="12.6640625" style="22" customWidth="1"/>
    <col min="5" max="5" width="28.6640625" style="22" customWidth="1"/>
    <col min="6" max="6" width="30.6640625" style="22" customWidth="1"/>
    <col min="7" max="255" width="9.33203125" style="22"/>
    <col min="256" max="256" width="2.6640625" style="22" customWidth="1"/>
    <col min="257" max="257" width="19.6640625" style="22" customWidth="1"/>
    <col min="258" max="258" width="29.6640625" style="22" customWidth="1"/>
    <col min="259" max="259" width="3.33203125" style="22" customWidth="1"/>
    <col min="260" max="260" width="28.6640625" style="22" customWidth="1"/>
    <col min="261" max="261" width="27.33203125" style="22" customWidth="1"/>
    <col min="262" max="262" width="2.6640625" style="22" customWidth="1"/>
    <col min="263" max="511" width="9.33203125" style="22"/>
    <col min="512" max="512" width="2.6640625" style="22" customWidth="1"/>
    <col min="513" max="513" width="19.6640625" style="22" customWidth="1"/>
    <col min="514" max="514" width="29.6640625" style="22" customWidth="1"/>
    <col min="515" max="515" width="3.33203125" style="22" customWidth="1"/>
    <col min="516" max="516" width="28.6640625" style="22" customWidth="1"/>
    <col min="517" max="517" width="27.33203125" style="22" customWidth="1"/>
    <col min="518" max="518" width="2.6640625" style="22" customWidth="1"/>
    <col min="519" max="767" width="9.33203125" style="22"/>
    <col min="768" max="768" width="2.6640625" style="22" customWidth="1"/>
    <col min="769" max="769" width="19.6640625" style="22" customWidth="1"/>
    <col min="770" max="770" width="29.6640625" style="22" customWidth="1"/>
    <col min="771" max="771" width="3.33203125" style="22" customWidth="1"/>
    <col min="772" max="772" width="28.6640625" style="22" customWidth="1"/>
    <col min="773" max="773" width="27.33203125" style="22" customWidth="1"/>
    <col min="774" max="774" width="2.6640625" style="22" customWidth="1"/>
    <col min="775" max="1023" width="9.33203125" style="22"/>
    <col min="1024" max="1024" width="2.6640625" style="22" customWidth="1"/>
    <col min="1025" max="1025" width="19.6640625" style="22" customWidth="1"/>
    <col min="1026" max="1026" width="29.6640625" style="22" customWidth="1"/>
    <col min="1027" max="1027" width="3.33203125" style="22" customWidth="1"/>
    <col min="1028" max="1028" width="28.6640625" style="22" customWidth="1"/>
    <col min="1029" max="1029" width="27.33203125" style="22" customWidth="1"/>
    <col min="1030" max="1030" width="2.6640625" style="22" customWidth="1"/>
    <col min="1031" max="1279" width="9.33203125" style="22"/>
    <col min="1280" max="1280" width="2.6640625" style="22" customWidth="1"/>
    <col min="1281" max="1281" width="19.6640625" style="22" customWidth="1"/>
    <col min="1282" max="1282" width="29.6640625" style="22" customWidth="1"/>
    <col min="1283" max="1283" width="3.33203125" style="22" customWidth="1"/>
    <col min="1284" max="1284" width="28.6640625" style="22" customWidth="1"/>
    <col min="1285" max="1285" width="27.33203125" style="22" customWidth="1"/>
    <col min="1286" max="1286" width="2.6640625" style="22" customWidth="1"/>
    <col min="1287" max="1535" width="9.33203125" style="22"/>
    <col min="1536" max="1536" width="2.6640625" style="22" customWidth="1"/>
    <col min="1537" max="1537" width="19.6640625" style="22" customWidth="1"/>
    <col min="1538" max="1538" width="29.6640625" style="22" customWidth="1"/>
    <col min="1539" max="1539" width="3.33203125" style="22" customWidth="1"/>
    <col min="1540" max="1540" width="28.6640625" style="22" customWidth="1"/>
    <col min="1541" max="1541" width="27.33203125" style="22" customWidth="1"/>
    <col min="1542" max="1542" width="2.6640625" style="22" customWidth="1"/>
    <col min="1543" max="1791" width="9.33203125" style="22"/>
    <col min="1792" max="1792" width="2.6640625" style="22" customWidth="1"/>
    <col min="1793" max="1793" width="19.6640625" style="22" customWidth="1"/>
    <col min="1794" max="1794" width="29.6640625" style="22" customWidth="1"/>
    <col min="1795" max="1795" width="3.33203125" style="22" customWidth="1"/>
    <col min="1796" max="1796" width="28.6640625" style="22" customWidth="1"/>
    <col min="1797" max="1797" width="27.33203125" style="22" customWidth="1"/>
    <col min="1798" max="1798" width="2.6640625" style="22" customWidth="1"/>
    <col min="1799" max="2047" width="9.33203125" style="22"/>
    <col min="2048" max="2048" width="2.6640625" style="22" customWidth="1"/>
    <col min="2049" max="2049" width="19.6640625" style="22" customWidth="1"/>
    <col min="2050" max="2050" width="29.6640625" style="22" customWidth="1"/>
    <col min="2051" max="2051" width="3.33203125" style="22" customWidth="1"/>
    <col min="2052" max="2052" width="28.6640625" style="22" customWidth="1"/>
    <col min="2053" max="2053" width="27.33203125" style="22" customWidth="1"/>
    <col min="2054" max="2054" width="2.6640625" style="22" customWidth="1"/>
    <col min="2055" max="2303" width="9.33203125" style="22"/>
    <col min="2304" max="2304" width="2.6640625" style="22" customWidth="1"/>
    <col min="2305" max="2305" width="19.6640625" style="22" customWidth="1"/>
    <col min="2306" max="2306" width="29.6640625" style="22" customWidth="1"/>
    <col min="2307" max="2307" width="3.33203125" style="22" customWidth="1"/>
    <col min="2308" max="2308" width="28.6640625" style="22" customWidth="1"/>
    <col min="2309" max="2309" width="27.33203125" style="22" customWidth="1"/>
    <col min="2310" max="2310" width="2.6640625" style="22" customWidth="1"/>
    <col min="2311" max="2559" width="9.33203125" style="22"/>
    <col min="2560" max="2560" width="2.6640625" style="22" customWidth="1"/>
    <col min="2561" max="2561" width="19.6640625" style="22" customWidth="1"/>
    <col min="2562" max="2562" width="29.6640625" style="22" customWidth="1"/>
    <col min="2563" max="2563" width="3.33203125" style="22" customWidth="1"/>
    <col min="2564" max="2564" width="28.6640625" style="22" customWidth="1"/>
    <col min="2565" max="2565" width="27.33203125" style="22" customWidth="1"/>
    <col min="2566" max="2566" width="2.6640625" style="22" customWidth="1"/>
    <col min="2567" max="2815" width="9.33203125" style="22"/>
    <col min="2816" max="2816" width="2.6640625" style="22" customWidth="1"/>
    <col min="2817" max="2817" width="19.6640625" style="22" customWidth="1"/>
    <col min="2818" max="2818" width="29.6640625" style="22" customWidth="1"/>
    <col min="2819" max="2819" width="3.33203125" style="22" customWidth="1"/>
    <col min="2820" max="2820" width="28.6640625" style="22" customWidth="1"/>
    <col min="2821" max="2821" width="27.33203125" style="22" customWidth="1"/>
    <col min="2822" max="2822" width="2.6640625" style="22" customWidth="1"/>
    <col min="2823" max="3071" width="9.33203125" style="22"/>
    <col min="3072" max="3072" width="2.6640625" style="22" customWidth="1"/>
    <col min="3073" max="3073" width="19.6640625" style="22" customWidth="1"/>
    <col min="3074" max="3074" width="29.6640625" style="22" customWidth="1"/>
    <col min="3075" max="3075" width="3.33203125" style="22" customWidth="1"/>
    <col min="3076" max="3076" width="28.6640625" style="22" customWidth="1"/>
    <col min="3077" max="3077" width="27.33203125" style="22" customWidth="1"/>
    <col min="3078" max="3078" width="2.6640625" style="22" customWidth="1"/>
    <col min="3079" max="3327" width="9.33203125" style="22"/>
    <col min="3328" max="3328" width="2.6640625" style="22" customWidth="1"/>
    <col min="3329" max="3329" width="19.6640625" style="22" customWidth="1"/>
    <col min="3330" max="3330" width="29.6640625" style="22" customWidth="1"/>
    <col min="3331" max="3331" width="3.33203125" style="22" customWidth="1"/>
    <col min="3332" max="3332" width="28.6640625" style="22" customWidth="1"/>
    <col min="3333" max="3333" width="27.33203125" style="22" customWidth="1"/>
    <col min="3334" max="3334" width="2.6640625" style="22" customWidth="1"/>
    <col min="3335" max="3583" width="9.33203125" style="22"/>
    <col min="3584" max="3584" width="2.6640625" style="22" customWidth="1"/>
    <col min="3585" max="3585" width="19.6640625" style="22" customWidth="1"/>
    <col min="3586" max="3586" width="29.6640625" style="22" customWidth="1"/>
    <col min="3587" max="3587" width="3.33203125" style="22" customWidth="1"/>
    <col min="3588" max="3588" width="28.6640625" style="22" customWidth="1"/>
    <col min="3589" max="3589" width="27.33203125" style="22" customWidth="1"/>
    <col min="3590" max="3590" width="2.6640625" style="22" customWidth="1"/>
    <col min="3591" max="3839" width="9.33203125" style="22"/>
    <col min="3840" max="3840" width="2.6640625" style="22" customWidth="1"/>
    <col min="3841" max="3841" width="19.6640625" style="22" customWidth="1"/>
    <col min="3842" max="3842" width="29.6640625" style="22" customWidth="1"/>
    <col min="3843" max="3843" width="3.33203125" style="22" customWidth="1"/>
    <col min="3844" max="3844" width="28.6640625" style="22" customWidth="1"/>
    <col min="3845" max="3845" width="27.33203125" style="22" customWidth="1"/>
    <col min="3846" max="3846" width="2.6640625" style="22" customWidth="1"/>
    <col min="3847" max="4095" width="9.33203125" style="22"/>
    <col min="4096" max="4096" width="2.6640625" style="22" customWidth="1"/>
    <col min="4097" max="4097" width="19.6640625" style="22" customWidth="1"/>
    <col min="4098" max="4098" width="29.6640625" style="22" customWidth="1"/>
    <col min="4099" max="4099" width="3.33203125" style="22" customWidth="1"/>
    <col min="4100" max="4100" width="28.6640625" style="22" customWidth="1"/>
    <col min="4101" max="4101" width="27.33203125" style="22" customWidth="1"/>
    <col min="4102" max="4102" width="2.6640625" style="22" customWidth="1"/>
    <col min="4103" max="4351" width="9.33203125" style="22"/>
    <col min="4352" max="4352" width="2.6640625" style="22" customWidth="1"/>
    <col min="4353" max="4353" width="19.6640625" style="22" customWidth="1"/>
    <col min="4354" max="4354" width="29.6640625" style="22" customWidth="1"/>
    <col min="4355" max="4355" width="3.33203125" style="22" customWidth="1"/>
    <col min="4356" max="4356" width="28.6640625" style="22" customWidth="1"/>
    <col min="4357" max="4357" width="27.33203125" style="22" customWidth="1"/>
    <col min="4358" max="4358" width="2.6640625" style="22" customWidth="1"/>
    <col min="4359" max="4607" width="9.33203125" style="22"/>
    <col min="4608" max="4608" width="2.6640625" style="22" customWidth="1"/>
    <col min="4609" max="4609" width="19.6640625" style="22" customWidth="1"/>
    <col min="4610" max="4610" width="29.6640625" style="22" customWidth="1"/>
    <col min="4611" max="4611" width="3.33203125" style="22" customWidth="1"/>
    <col min="4612" max="4612" width="28.6640625" style="22" customWidth="1"/>
    <col min="4613" max="4613" width="27.33203125" style="22" customWidth="1"/>
    <col min="4614" max="4614" width="2.6640625" style="22" customWidth="1"/>
    <col min="4615" max="4863" width="9.33203125" style="22"/>
    <col min="4864" max="4864" width="2.6640625" style="22" customWidth="1"/>
    <col min="4865" max="4865" width="19.6640625" style="22" customWidth="1"/>
    <col min="4866" max="4866" width="29.6640625" style="22" customWidth="1"/>
    <col min="4867" max="4867" width="3.33203125" style="22" customWidth="1"/>
    <col min="4868" max="4868" width="28.6640625" style="22" customWidth="1"/>
    <col min="4869" max="4869" width="27.33203125" style="22" customWidth="1"/>
    <col min="4870" max="4870" width="2.6640625" style="22" customWidth="1"/>
    <col min="4871" max="5119" width="9.33203125" style="22"/>
    <col min="5120" max="5120" width="2.6640625" style="22" customWidth="1"/>
    <col min="5121" max="5121" width="19.6640625" style="22" customWidth="1"/>
    <col min="5122" max="5122" width="29.6640625" style="22" customWidth="1"/>
    <col min="5123" max="5123" width="3.33203125" style="22" customWidth="1"/>
    <col min="5124" max="5124" width="28.6640625" style="22" customWidth="1"/>
    <col min="5125" max="5125" width="27.33203125" style="22" customWidth="1"/>
    <col min="5126" max="5126" width="2.6640625" style="22" customWidth="1"/>
    <col min="5127" max="5375" width="9.33203125" style="22"/>
    <col min="5376" max="5376" width="2.6640625" style="22" customWidth="1"/>
    <col min="5377" max="5377" width="19.6640625" style="22" customWidth="1"/>
    <col min="5378" max="5378" width="29.6640625" style="22" customWidth="1"/>
    <col min="5379" max="5379" width="3.33203125" style="22" customWidth="1"/>
    <col min="5380" max="5380" width="28.6640625" style="22" customWidth="1"/>
    <col min="5381" max="5381" width="27.33203125" style="22" customWidth="1"/>
    <col min="5382" max="5382" width="2.6640625" style="22" customWidth="1"/>
    <col min="5383" max="5631" width="9.33203125" style="22"/>
    <col min="5632" max="5632" width="2.6640625" style="22" customWidth="1"/>
    <col min="5633" max="5633" width="19.6640625" style="22" customWidth="1"/>
    <col min="5634" max="5634" width="29.6640625" style="22" customWidth="1"/>
    <col min="5635" max="5635" width="3.33203125" style="22" customWidth="1"/>
    <col min="5636" max="5636" width="28.6640625" style="22" customWidth="1"/>
    <col min="5637" max="5637" width="27.33203125" style="22" customWidth="1"/>
    <col min="5638" max="5638" width="2.6640625" style="22" customWidth="1"/>
    <col min="5639" max="5887" width="9.33203125" style="22"/>
    <col min="5888" max="5888" width="2.6640625" style="22" customWidth="1"/>
    <col min="5889" max="5889" width="19.6640625" style="22" customWidth="1"/>
    <col min="5890" max="5890" width="29.6640625" style="22" customWidth="1"/>
    <col min="5891" max="5891" width="3.33203125" style="22" customWidth="1"/>
    <col min="5892" max="5892" width="28.6640625" style="22" customWidth="1"/>
    <col min="5893" max="5893" width="27.33203125" style="22" customWidth="1"/>
    <col min="5894" max="5894" width="2.6640625" style="22" customWidth="1"/>
    <col min="5895" max="6143" width="9.33203125" style="22"/>
    <col min="6144" max="6144" width="2.6640625" style="22" customWidth="1"/>
    <col min="6145" max="6145" width="19.6640625" style="22" customWidth="1"/>
    <col min="6146" max="6146" width="29.6640625" style="22" customWidth="1"/>
    <col min="6147" max="6147" width="3.33203125" style="22" customWidth="1"/>
    <col min="6148" max="6148" width="28.6640625" style="22" customWidth="1"/>
    <col min="6149" max="6149" width="27.33203125" style="22" customWidth="1"/>
    <col min="6150" max="6150" width="2.6640625" style="22" customWidth="1"/>
    <col min="6151" max="6399" width="9.33203125" style="22"/>
    <col min="6400" max="6400" width="2.6640625" style="22" customWidth="1"/>
    <col min="6401" max="6401" width="19.6640625" style="22" customWidth="1"/>
    <col min="6402" max="6402" width="29.6640625" style="22" customWidth="1"/>
    <col min="6403" max="6403" width="3.33203125" style="22" customWidth="1"/>
    <col min="6404" max="6404" width="28.6640625" style="22" customWidth="1"/>
    <col min="6405" max="6405" width="27.33203125" style="22" customWidth="1"/>
    <col min="6406" max="6406" width="2.6640625" style="22" customWidth="1"/>
    <col min="6407" max="6655" width="9.33203125" style="22"/>
    <col min="6656" max="6656" width="2.6640625" style="22" customWidth="1"/>
    <col min="6657" max="6657" width="19.6640625" style="22" customWidth="1"/>
    <col min="6658" max="6658" width="29.6640625" style="22" customWidth="1"/>
    <col min="6659" max="6659" width="3.33203125" style="22" customWidth="1"/>
    <col min="6660" max="6660" width="28.6640625" style="22" customWidth="1"/>
    <col min="6661" max="6661" width="27.33203125" style="22" customWidth="1"/>
    <col min="6662" max="6662" width="2.6640625" style="22" customWidth="1"/>
    <col min="6663" max="6911" width="9.33203125" style="22"/>
    <col min="6912" max="6912" width="2.6640625" style="22" customWidth="1"/>
    <col min="6913" max="6913" width="19.6640625" style="22" customWidth="1"/>
    <col min="6914" max="6914" width="29.6640625" style="22" customWidth="1"/>
    <col min="6915" max="6915" width="3.33203125" style="22" customWidth="1"/>
    <col min="6916" max="6916" width="28.6640625" style="22" customWidth="1"/>
    <col min="6917" max="6917" width="27.33203125" style="22" customWidth="1"/>
    <col min="6918" max="6918" width="2.6640625" style="22" customWidth="1"/>
    <col min="6919" max="7167" width="9.33203125" style="22"/>
    <col min="7168" max="7168" width="2.6640625" style="22" customWidth="1"/>
    <col min="7169" max="7169" width="19.6640625" style="22" customWidth="1"/>
    <col min="7170" max="7170" width="29.6640625" style="22" customWidth="1"/>
    <col min="7171" max="7171" width="3.33203125" style="22" customWidth="1"/>
    <col min="7172" max="7172" width="28.6640625" style="22" customWidth="1"/>
    <col min="7173" max="7173" width="27.33203125" style="22" customWidth="1"/>
    <col min="7174" max="7174" width="2.6640625" style="22" customWidth="1"/>
    <col min="7175" max="7423" width="9.33203125" style="22"/>
    <col min="7424" max="7424" width="2.6640625" style="22" customWidth="1"/>
    <col min="7425" max="7425" width="19.6640625" style="22" customWidth="1"/>
    <col min="7426" max="7426" width="29.6640625" style="22" customWidth="1"/>
    <col min="7427" max="7427" width="3.33203125" style="22" customWidth="1"/>
    <col min="7428" max="7428" width="28.6640625" style="22" customWidth="1"/>
    <col min="7429" max="7429" width="27.33203125" style="22" customWidth="1"/>
    <col min="7430" max="7430" width="2.6640625" style="22" customWidth="1"/>
    <col min="7431" max="7679" width="9.33203125" style="22"/>
    <col min="7680" max="7680" width="2.6640625" style="22" customWidth="1"/>
    <col min="7681" max="7681" width="19.6640625" style="22" customWidth="1"/>
    <col min="7682" max="7682" width="29.6640625" style="22" customWidth="1"/>
    <col min="7683" max="7683" width="3.33203125" style="22" customWidth="1"/>
    <col min="7684" max="7684" width="28.6640625" style="22" customWidth="1"/>
    <col min="7685" max="7685" width="27.33203125" style="22" customWidth="1"/>
    <col min="7686" max="7686" width="2.6640625" style="22" customWidth="1"/>
    <col min="7687" max="7935" width="9.33203125" style="22"/>
    <col min="7936" max="7936" width="2.6640625" style="22" customWidth="1"/>
    <col min="7937" max="7937" width="19.6640625" style="22" customWidth="1"/>
    <col min="7938" max="7938" width="29.6640625" style="22" customWidth="1"/>
    <col min="7939" max="7939" width="3.33203125" style="22" customWidth="1"/>
    <col min="7940" max="7940" width="28.6640625" style="22" customWidth="1"/>
    <col min="7941" max="7941" width="27.33203125" style="22" customWidth="1"/>
    <col min="7942" max="7942" width="2.6640625" style="22" customWidth="1"/>
    <col min="7943" max="8191" width="9.33203125" style="22"/>
    <col min="8192" max="8192" width="2.6640625" style="22" customWidth="1"/>
    <col min="8193" max="8193" width="19.6640625" style="22" customWidth="1"/>
    <col min="8194" max="8194" width="29.6640625" style="22" customWidth="1"/>
    <col min="8195" max="8195" width="3.33203125" style="22" customWidth="1"/>
    <col min="8196" max="8196" width="28.6640625" style="22" customWidth="1"/>
    <col min="8197" max="8197" width="27.33203125" style="22" customWidth="1"/>
    <col min="8198" max="8198" width="2.6640625" style="22" customWidth="1"/>
    <col min="8199" max="8447" width="9.33203125" style="22"/>
    <col min="8448" max="8448" width="2.6640625" style="22" customWidth="1"/>
    <col min="8449" max="8449" width="19.6640625" style="22" customWidth="1"/>
    <col min="8450" max="8450" width="29.6640625" style="22" customWidth="1"/>
    <col min="8451" max="8451" width="3.33203125" style="22" customWidth="1"/>
    <col min="8452" max="8452" width="28.6640625" style="22" customWidth="1"/>
    <col min="8453" max="8453" width="27.33203125" style="22" customWidth="1"/>
    <col min="8454" max="8454" width="2.6640625" style="22" customWidth="1"/>
    <col min="8455" max="8703" width="9.33203125" style="22"/>
    <col min="8704" max="8704" width="2.6640625" style="22" customWidth="1"/>
    <col min="8705" max="8705" width="19.6640625" style="22" customWidth="1"/>
    <col min="8706" max="8706" width="29.6640625" style="22" customWidth="1"/>
    <col min="8707" max="8707" width="3.33203125" style="22" customWidth="1"/>
    <col min="8708" max="8708" width="28.6640625" style="22" customWidth="1"/>
    <col min="8709" max="8709" width="27.33203125" style="22" customWidth="1"/>
    <col min="8710" max="8710" width="2.6640625" style="22" customWidth="1"/>
    <col min="8711" max="8959" width="9.33203125" style="22"/>
    <col min="8960" max="8960" width="2.6640625" style="22" customWidth="1"/>
    <col min="8961" max="8961" width="19.6640625" style="22" customWidth="1"/>
    <col min="8962" max="8962" width="29.6640625" style="22" customWidth="1"/>
    <col min="8963" max="8963" width="3.33203125" style="22" customWidth="1"/>
    <col min="8964" max="8964" width="28.6640625" style="22" customWidth="1"/>
    <col min="8965" max="8965" width="27.33203125" style="22" customWidth="1"/>
    <col min="8966" max="8966" width="2.6640625" style="22" customWidth="1"/>
    <col min="8967" max="9215" width="9.33203125" style="22"/>
    <col min="9216" max="9216" width="2.6640625" style="22" customWidth="1"/>
    <col min="9217" max="9217" width="19.6640625" style="22" customWidth="1"/>
    <col min="9218" max="9218" width="29.6640625" style="22" customWidth="1"/>
    <col min="9219" max="9219" width="3.33203125" style="22" customWidth="1"/>
    <col min="9220" max="9220" width="28.6640625" style="22" customWidth="1"/>
    <col min="9221" max="9221" width="27.33203125" style="22" customWidth="1"/>
    <col min="9222" max="9222" width="2.6640625" style="22" customWidth="1"/>
    <col min="9223" max="9471" width="9.33203125" style="22"/>
    <col min="9472" max="9472" width="2.6640625" style="22" customWidth="1"/>
    <col min="9473" max="9473" width="19.6640625" style="22" customWidth="1"/>
    <col min="9474" max="9474" width="29.6640625" style="22" customWidth="1"/>
    <col min="9475" max="9475" width="3.33203125" style="22" customWidth="1"/>
    <col min="9476" max="9476" width="28.6640625" style="22" customWidth="1"/>
    <col min="9477" max="9477" width="27.33203125" style="22" customWidth="1"/>
    <col min="9478" max="9478" width="2.6640625" style="22" customWidth="1"/>
    <col min="9479" max="9727" width="9.33203125" style="22"/>
    <col min="9728" max="9728" width="2.6640625" style="22" customWidth="1"/>
    <col min="9729" max="9729" width="19.6640625" style="22" customWidth="1"/>
    <col min="9730" max="9730" width="29.6640625" style="22" customWidth="1"/>
    <col min="9731" max="9731" width="3.33203125" style="22" customWidth="1"/>
    <col min="9732" max="9732" width="28.6640625" style="22" customWidth="1"/>
    <col min="9733" max="9733" width="27.33203125" style="22" customWidth="1"/>
    <col min="9734" max="9734" width="2.6640625" style="22" customWidth="1"/>
    <col min="9735" max="9983" width="9.33203125" style="22"/>
    <col min="9984" max="9984" width="2.6640625" style="22" customWidth="1"/>
    <col min="9985" max="9985" width="19.6640625" style="22" customWidth="1"/>
    <col min="9986" max="9986" width="29.6640625" style="22" customWidth="1"/>
    <col min="9987" max="9987" width="3.33203125" style="22" customWidth="1"/>
    <col min="9988" max="9988" width="28.6640625" style="22" customWidth="1"/>
    <col min="9989" max="9989" width="27.33203125" style="22" customWidth="1"/>
    <col min="9990" max="9990" width="2.6640625" style="22" customWidth="1"/>
    <col min="9991" max="10239" width="9.33203125" style="22"/>
    <col min="10240" max="10240" width="2.6640625" style="22" customWidth="1"/>
    <col min="10241" max="10241" width="19.6640625" style="22" customWidth="1"/>
    <col min="10242" max="10242" width="29.6640625" style="22" customWidth="1"/>
    <col min="10243" max="10243" width="3.33203125" style="22" customWidth="1"/>
    <col min="10244" max="10244" width="28.6640625" style="22" customWidth="1"/>
    <col min="10245" max="10245" width="27.33203125" style="22" customWidth="1"/>
    <col min="10246" max="10246" width="2.6640625" style="22" customWidth="1"/>
    <col min="10247" max="10495" width="9.33203125" style="22"/>
    <col min="10496" max="10496" width="2.6640625" style="22" customWidth="1"/>
    <col min="10497" max="10497" width="19.6640625" style="22" customWidth="1"/>
    <col min="10498" max="10498" width="29.6640625" style="22" customWidth="1"/>
    <col min="10499" max="10499" width="3.33203125" style="22" customWidth="1"/>
    <col min="10500" max="10500" width="28.6640625" style="22" customWidth="1"/>
    <col min="10501" max="10501" width="27.33203125" style="22" customWidth="1"/>
    <col min="10502" max="10502" width="2.6640625" style="22" customWidth="1"/>
    <col min="10503" max="10751" width="9.33203125" style="22"/>
    <col min="10752" max="10752" width="2.6640625" style="22" customWidth="1"/>
    <col min="10753" max="10753" width="19.6640625" style="22" customWidth="1"/>
    <col min="10754" max="10754" width="29.6640625" style="22" customWidth="1"/>
    <col min="10755" max="10755" width="3.33203125" style="22" customWidth="1"/>
    <col min="10756" max="10756" width="28.6640625" style="22" customWidth="1"/>
    <col min="10757" max="10757" width="27.33203125" style="22" customWidth="1"/>
    <col min="10758" max="10758" width="2.6640625" style="22" customWidth="1"/>
    <col min="10759" max="11007" width="9.33203125" style="22"/>
    <col min="11008" max="11008" width="2.6640625" style="22" customWidth="1"/>
    <col min="11009" max="11009" width="19.6640625" style="22" customWidth="1"/>
    <col min="11010" max="11010" width="29.6640625" style="22" customWidth="1"/>
    <col min="11011" max="11011" width="3.33203125" style="22" customWidth="1"/>
    <col min="11012" max="11012" width="28.6640625" style="22" customWidth="1"/>
    <col min="11013" max="11013" width="27.33203125" style="22" customWidth="1"/>
    <col min="11014" max="11014" width="2.6640625" style="22" customWidth="1"/>
    <col min="11015" max="11263" width="9.33203125" style="22"/>
    <col min="11264" max="11264" width="2.6640625" style="22" customWidth="1"/>
    <col min="11265" max="11265" width="19.6640625" style="22" customWidth="1"/>
    <col min="11266" max="11266" width="29.6640625" style="22" customWidth="1"/>
    <col min="11267" max="11267" width="3.33203125" style="22" customWidth="1"/>
    <col min="11268" max="11268" width="28.6640625" style="22" customWidth="1"/>
    <col min="11269" max="11269" width="27.33203125" style="22" customWidth="1"/>
    <col min="11270" max="11270" width="2.6640625" style="22" customWidth="1"/>
    <col min="11271" max="11519" width="9.33203125" style="22"/>
    <col min="11520" max="11520" width="2.6640625" style="22" customWidth="1"/>
    <col min="11521" max="11521" width="19.6640625" style="22" customWidth="1"/>
    <col min="11522" max="11522" width="29.6640625" style="22" customWidth="1"/>
    <col min="11523" max="11523" width="3.33203125" style="22" customWidth="1"/>
    <col min="11524" max="11524" width="28.6640625" style="22" customWidth="1"/>
    <col min="11525" max="11525" width="27.33203125" style="22" customWidth="1"/>
    <col min="11526" max="11526" width="2.6640625" style="22" customWidth="1"/>
    <col min="11527" max="11775" width="9.33203125" style="22"/>
    <col min="11776" max="11776" width="2.6640625" style="22" customWidth="1"/>
    <col min="11777" max="11777" width="19.6640625" style="22" customWidth="1"/>
    <col min="11778" max="11778" width="29.6640625" style="22" customWidth="1"/>
    <col min="11779" max="11779" width="3.33203125" style="22" customWidth="1"/>
    <col min="11780" max="11780" width="28.6640625" style="22" customWidth="1"/>
    <col min="11781" max="11781" width="27.33203125" style="22" customWidth="1"/>
    <col min="11782" max="11782" width="2.6640625" style="22" customWidth="1"/>
    <col min="11783" max="12031" width="9.33203125" style="22"/>
    <col min="12032" max="12032" width="2.6640625" style="22" customWidth="1"/>
    <col min="12033" max="12033" width="19.6640625" style="22" customWidth="1"/>
    <col min="12034" max="12034" width="29.6640625" style="22" customWidth="1"/>
    <col min="12035" max="12035" width="3.33203125" style="22" customWidth="1"/>
    <col min="12036" max="12036" width="28.6640625" style="22" customWidth="1"/>
    <col min="12037" max="12037" width="27.33203125" style="22" customWidth="1"/>
    <col min="12038" max="12038" width="2.6640625" style="22" customWidth="1"/>
    <col min="12039" max="12287" width="9.33203125" style="22"/>
    <col min="12288" max="12288" width="2.6640625" style="22" customWidth="1"/>
    <col min="12289" max="12289" width="19.6640625" style="22" customWidth="1"/>
    <col min="12290" max="12290" width="29.6640625" style="22" customWidth="1"/>
    <col min="12291" max="12291" width="3.33203125" style="22" customWidth="1"/>
    <col min="12292" max="12292" width="28.6640625" style="22" customWidth="1"/>
    <col min="12293" max="12293" width="27.33203125" style="22" customWidth="1"/>
    <col min="12294" max="12294" width="2.6640625" style="22" customWidth="1"/>
    <col min="12295" max="12543" width="9.33203125" style="22"/>
    <col min="12544" max="12544" width="2.6640625" style="22" customWidth="1"/>
    <col min="12545" max="12545" width="19.6640625" style="22" customWidth="1"/>
    <col min="12546" max="12546" width="29.6640625" style="22" customWidth="1"/>
    <col min="12547" max="12547" width="3.33203125" style="22" customWidth="1"/>
    <col min="12548" max="12548" width="28.6640625" style="22" customWidth="1"/>
    <col min="12549" max="12549" width="27.33203125" style="22" customWidth="1"/>
    <col min="12550" max="12550" width="2.6640625" style="22" customWidth="1"/>
    <col min="12551" max="12799" width="9.33203125" style="22"/>
    <col min="12800" max="12800" width="2.6640625" style="22" customWidth="1"/>
    <col min="12801" max="12801" width="19.6640625" style="22" customWidth="1"/>
    <col min="12802" max="12802" width="29.6640625" style="22" customWidth="1"/>
    <col min="12803" max="12803" width="3.33203125" style="22" customWidth="1"/>
    <col min="12804" max="12804" width="28.6640625" style="22" customWidth="1"/>
    <col min="12805" max="12805" width="27.33203125" style="22" customWidth="1"/>
    <col min="12806" max="12806" width="2.6640625" style="22" customWidth="1"/>
    <col min="12807" max="13055" width="9.33203125" style="22"/>
    <col min="13056" max="13056" width="2.6640625" style="22" customWidth="1"/>
    <col min="13057" max="13057" width="19.6640625" style="22" customWidth="1"/>
    <col min="13058" max="13058" width="29.6640625" style="22" customWidth="1"/>
    <col min="13059" max="13059" width="3.33203125" style="22" customWidth="1"/>
    <col min="13060" max="13060" width="28.6640625" style="22" customWidth="1"/>
    <col min="13061" max="13061" width="27.33203125" style="22" customWidth="1"/>
    <col min="13062" max="13062" width="2.6640625" style="22" customWidth="1"/>
    <col min="13063" max="13311" width="9.33203125" style="22"/>
    <col min="13312" max="13312" width="2.6640625" style="22" customWidth="1"/>
    <col min="13313" max="13313" width="19.6640625" style="22" customWidth="1"/>
    <col min="13314" max="13314" width="29.6640625" style="22" customWidth="1"/>
    <col min="13315" max="13315" width="3.33203125" style="22" customWidth="1"/>
    <col min="13316" max="13316" width="28.6640625" style="22" customWidth="1"/>
    <col min="13317" max="13317" width="27.33203125" style="22" customWidth="1"/>
    <col min="13318" max="13318" width="2.6640625" style="22" customWidth="1"/>
    <col min="13319" max="13567" width="9.33203125" style="22"/>
    <col min="13568" max="13568" width="2.6640625" style="22" customWidth="1"/>
    <col min="13569" max="13569" width="19.6640625" style="22" customWidth="1"/>
    <col min="13570" max="13570" width="29.6640625" style="22" customWidth="1"/>
    <col min="13571" max="13571" width="3.33203125" style="22" customWidth="1"/>
    <col min="13572" max="13572" width="28.6640625" style="22" customWidth="1"/>
    <col min="13573" max="13573" width="27.33203125" style="22" customWidth="1"/>
    <col min="13574" max="13574" width="2.6640625" style="22" customWidth="1"/>
    <col min="13575" max="13823" width="9.33203125" style="22"/>
    <col min="13824" max="13824" width="2.6640625" style="22" customWidth="1"/>
    <col min="13825" max="13825" width="19.6640625" style="22" customWidth="1"/>
    <col min="13826" max="13826" width="29.6640625" style="22" customWidth="1"/>
    <col min="13827" max="13827" width="3.33203125" style="22" customWidth="1"/>
    <col min="13828" max="13828" width="28.6640625" style="22" customWidth="1"/>
    <col min="13829" max="13829" width="27.33203125" style="22" customWidth="1"/>
    <col min="13830" max="13830" width="2.6640625" style="22" customWidth="1"/>
    <col min="13831" max="14079" width="9.33203125" style="22"/>
    <col min="14080" max="14080" width="2.6640625" style="22" customWidth="1"/>
    <col min="14081" max="14081" width="19.6640625" style="22" customWidth="1"/>
    <col min="14082" max="14082" width="29.6640625" style="22" customWidth="1"/>
    <col min="14083" max="14083" width="3.33203125" style="22" customWidth="1"/>
    <col min="14084" max="14084" width="28.6640625" style="22" customWidth="1"/>
    <col min="14085" max="14085" width="27.33203125" style="22" customWidth="1"/>
    <col min="14086" max="14086" width="2.6640625" style="22" customWidth="1"/>
    <col min="14087" max="14335" width="9.33203125" style="22"/>
    <col min="14336" max="14336" width="2.6640625" style="22" customWidth="1"/>
    <col min="14337" max="14337" width="19.6640625" style="22" customWidth="1"/>
    <col min="14338" max="14338" width="29.6640625" style="22" customWidth="1"/>
    <col min="14339" max="14339" width="3.33203125" style="22" customWidth="1"/>
    <col min="14340" max="14340" width="28.6640625" style="22" customWidth="1"/>
    <col min="14341" max="14341" width="27.33203125" style="22" customWidth="1"/>
    <col min="14342" max="14342" width="2.6640625" style="22" customWidth="1"/>
    <col min="14343" max="14591" width="9.33203125" style="22"/>
    <col min="14592" max="14592" width="2.6640625" style="22" customWidth="1"/>
    <col min="14593" max="14593" width="19.6640625" style="22" customWidth="1"/>
    <col min="14594" max="14594" width="29.6640625" style="22" customWidth="1"/>
    <col min="14595" max="14595" width="3.33203125" style="22" customWidth="1"/>
    <col min="14596" max="14596" width="28.6640625" style="22" customWidth="1"/>
    <col min="14597" max="14597" width="27.33203125" style="22" customWidth="1"/>
    <col min="14598" max="14598" width="2.6640625" style="22" customWidth="1"/>
    <col min="14599" max="14847" width="9.33203125" style="22"/>
    <col min="14848" max="14848" width="2.6640625" style="22" customWidth="1"/>
    <col min="14849" max="14849" width="19.6640625" style="22" customWidth="1"/>
    <col min="14850" max="14850" width="29.6640625" style="22" customWidth="1"/>
    <col min="14851" max="14851" width="3.33203125" style="22" customWidth="1"/>
    <col min="14852" max="14852" width="28.6640625" style="22" customWidth="1"/>
    <col min="14853" max="14853" width="27.33203125" style="22" customWidth="1"/>
    <col min="14854" max="14854" width="2.6640625" style="22" customWidth="1"/>
    <col min="14855" max="15103" width="9.33203125" style="22"/>
    <col min="15104" max="15104" width="2.6640625" style="22" customWidth="1"/>
    <col min="15105" max="15105" width="19.6640625" style="22" customWidth="1"/>
    <col min="15106" max="15106" width="29.6640625" style="22" customWidth="1"/>
    <col min="15107" max="15107" width="3.33203125" style="22" customWidth="1"/>
    <col min="15108" max="15108" width="28.6640625" style="22" customWidth="1"/>
    <col min="15109" max="15109" width="27.33203125" style="22" customWidth="1"/>
    <col min="15110" max="15110" width="2.6640625" style="22" customWidth="1"/>
    <col min="15111" max="15359" width="9.33203125" style="22"/>
    <col min="15360" max="15360" width="2.6640625" style="22" customWidth="1"/>
    <col min="15361" max="15361" width="19.6640625" style="22" customWidth="1"/>
    <col min="15362" max="15362" width="29.6640625" style="22" customWidth="1"/>
    <col min="15363" max="15363" width="3.33203125" style="22" customWidth="1"/>
    <col min="15364" max="15364" width="28.6640625" style="22" customWidth="1"/>
    <col min="15365" max="15365" width="27.33203125" style="22" customWidth="1"/>
    <col min="15366" max="15366" width="2.6640625" style="22" customWidth="1"/>
    <col min="15367" max="15615" width="9.33203125" style="22"/>
    <col min="15616" max="15616" width="2.6640625" style="22" customWidth="1"/>
    <col min="15617" max="15617" width="19.6640625" style="22" customWidth="1"/>
    <col min="15618" max="15618" width="29.6640625" style="22" customWidth="1"/>
    <col min="15619" max="15619" width="3.33203125" style="22" customWidth="1"/>
    <col min="15620" max="15620" width="28.6640625" style="22" customWidth="1"/>
    <col min="15621" max="15621" width="27.33203125" style="22" customWidth="1"/>
    <col min="15622" max="15622" width="2.6640625" style="22" customWidth="1"/>
    <col min="15623" max="15871" width="9.33203125" style="22"/>
    <col min="15872" max="15872" width="2.6640625" style="22" customWidth="1"/>
    <col min="15873" max="15873" width="19.6640625" style="22" customWidth="1"/>
    <col min="15874" max="15874" width="29.6640625" style="22" customWidth="1"/>
    <col min="15875" max="15875" width="3.33203125" style="22" customWidth="1"/>
    <col min="15876" max="15876" width="28.6640625" style="22" customWidth="1"/>
    <col min="15877" max="15877" width="27.33203125" style="22" customWidth="1"/>
    <col min="15878" max="15878" width="2.6640625" style="22" customWidth="1"/>
    <col min="15879" max="16127" width="9.33203125" style="22"/>
    <col min="16128" max="16128" width="2.6640625" style="22" customWidth="1"/>
    <col min="16129" max="16129" width="19.6640625" style="22" customWidth="1"/>
    <col min="16130" max="16130" width="29.6640625" style="22" customWidth="1"/>
    <col min="16131" max="16131" width="3.33203125" style="22" customWidth="1"/>
    <col min="16132" max="16132" width="28.6640625" style="22" customWidth="1"/>
    <col min="16133" max="16133" width="27.33203125" style="22" customWidth="1"/>
    <col min="16134" max="16134" width="2.6640625" style="22" customWidth="1"/>
    <col min="16135" max="16384" width="9.33203125" style="22"/>
  </cols>
  <sheetData>
    <row r="1" spans="1:7" ht="54.75" customHeight="1">
      <c r="A1" s="48"/>
      <c r="B1" s="837" t="s">
        <v>526</v>
      </c>
      <c r="C1" s="837"/>
      <c r="D1" s="837"/>
      <c r="E1" s="837"/>
      <c r="F1" s="363"/>
      <c r="G1" s="54"/>
    </row>
    <row r="2" spans="1:7">
      <c r="A2" s="16"/>
      <c r="B2" s="364" t="s">
        <v>0</v>
      </c>
      <c r="C2" s="364"/>
      <c r="D2" s="365"/>
      <c r="E2" s="365"/>
      <c r="F2" s="366" t="s">
        <v>1</v>
      </c>
      <c r="G2" s="54"/>
    </row>
    <row r="3" spans="1:7" ht="15" customHeight="1">
      <c r="A3" s="16"/>
      <c r="B3" s="367" t="s">
        <v>509</v>
      </c>
      <c r="C3" s="365"/>
      <c r="D3" s="365"/>
      <c r="E3" s="365"/>
      <c r="F3" s="844" t="s">
        <v>2</v>
      </c>
      <c r="G3" s="54"/>
    </row>
    <row r="4" spans="1:7">
      <c r="A4" s="16"/>
      <c r="B4" s="367" t="s">
        <v>511</v>
      </c>
      <c r="C4" s="365"/>
      <c r="D4" s="365"/>
      <c r="E4" s="365"/>
      <c r="F4" s="844"/>
      <c r="G4" s="54"/>
    </row>
    <row r="5" spans="1:7">
      <c r="A5" s="16"/>
      <c r="B5" s="367" t="s">
        <v>510</v>
      </c>
      <c r="C5" s="365"/>
      <c r="D5" s="365"/>
      <c r="E5" s="365"/>
      <c r="F5" s="844"/>
      <c r="G5" s="54"/>
    </row>
    <row r="6" spans="1:7">
      <c r="A6" s="16"/>
      <c r="B6" s="723" t="s">
        <v>512</v>
      </c>
      <c r="C6" s="365"/>
      <c r="D6" s="365"/>
      <c r="E6" s="365"/>
      <c r="F6" s="844"/>
      <c r="G6" s="54"/>
    </row>
    <row r="7" spans="1:7" ht="15" customHeight="1">
      <c r="A7" s="16"/>
      <c r="B7" s="723" t="s">
        <v>521</v>
      </c>
      <c r="C7" s="365"/>
      <c r="D7" s="365"/>
      <c r="E7" s="365"/>
      <c r="F7" s="844" t="s">
        <v>3</v>
      </c>
      <c r="G7" s="54"/>
    </row>
    <row r="8" spans="1:7">
      <c r="A8" s="16"/>
      <c r="B8" s="723" t="s">
        <v>522</v>
      </c>
      <c r="C8" s="365"/>
      <c r="D8" s="365"/>
      <c r="E8" s="365"/>
      <c r="F8" s="844"/>
      <c r="G8" s="54"/>
    </row>
    <row r="9" spans="1:7">
      <c r="A9" s="16"/>
      <c r="B9" s="367" t="s">
        <v>514</v>
      </c>
      <c r="C9" s="365"/>
      <c r="D9" s="365"/>
      <c r="E9" s="365"/>
      <c r="F9" s="844"/>
      <c r="G9" s="54"/>
    </row>
    <row r="10" spans="1:7">
      <c r="A10" s="16"/>
      <c r="B10" s="367" t="s">
        <v>513</v>
      </c>
      <c r="C10" s="365"/>
      <c r="D10" s="365"/>
      <c r="E10" s="365"/>
      <c r="F10" s="844"/>
      <c r="G10" s="54"/>
    </row>
    <row r="11" spans="1:7">
      <c r="A11" s="16"/>
      <c r="B11" s="367"/>
      <c r="C11" s="365"/>
      <c r="D11" s="365"/>
      <c r="E11" s="365"/>
      <c r="F11" s="365"/>
      <c r="G11" s="54"/>
    </row>
    <row r="12" spans="1:7">
      <c r="A12" s="16"/>
      <c r="B12" s="368" t="s">
        <v>4</v>
      </c>
      <c r="C12" s="365"/>
      <c r="D12" s="365"/>
      <c r="E12" s="365"/>
      <c r="F12" s="365"/>
      <c r="G12" s="54"/>
    </row>
    <row r="13" spans="1:7" ht="30" customHeight="1">
      <c r="A13" s="122">
        <v>1</v>
      </c>
      <c r="B13" s="845" t="s">
        <v>515</v>
      </c>
      <c r="C13" s="845"/>
      <c r="D13" s="845"/>
      <c r="E13" s="845"/>
      <c r="F13" s="845"/>
      <c r="G13" s="54"/>
    </row>
    <row r="14" spans="1:7" ht="24.75" customHeight="1">
      <c r="A14" s="16"/>
      <c r="B14" s="846" t="s">
        <v>524</v>
      </c>
      <c r="C14" s="847"/>
      <c r="D14" s="847"/>
      <c r="E14" s="847"/>
      <c r="F14" s="847"/>
      <c r="G14" s="54"/>
    </row>
    <row r="15" spans="1:7" ht="48.75" customHeight="1">
      <c r="A15" s="123">
        <v>2</v>
      </c>
      <c r="B15" s="845" t="s">
        <v>516</v>
      </c>
      <c r="C15" s="845"/>
      <c r="D15" s="845"/>
      <c r="E15" s="845"/>
      <c r="F15" s="845"/>
      <c r="G15" s="55"/>
    </row>
    <row r="16" spans="1:7" ht="32.25" customHeight="1">
      <c r="A16" s="49"/>
      <c r="B16" s="848" t="s">
        <v>523</v>
      </c>
      <c r="C16" s="849"/>
      <c r="D16" s="849"/>
      <c r="E16" s="849"/>
      <c r="F16" s="849"/>
      <c r="G16" s="55"/>
    </row>
    <row r="17" spans="1:7" ht="66" customHeight="1">
      <c r="A17" s="49"/>
      <c r="B17" s="838" t="s">
        <v>5</v>
      </c>
      <c r="C17" s="838"/>
      <c r="D17" s="838"/>
      <c r="E17" s="838"/>
      <c r="F17" s="838"/>
      <c r="G17" s="55"/>
    </row>
    <row r="18" spans="1:7" ht="35.25" customHeight="1">
      <c r="A18" s="49"/>
      <c r="B18" s="839" t="s">
        <v>6</v>
      </c>
      <c r="C18" s="840"/>
      <c r="D18" s="369">
        <v>2500</v>
      </c>
      <c r="E18" s="370" t="s">
        <v>7</v>
      </c>
      <c r="F18" s="371"/>
      <c r="G18" s="55"/>
    </row>
    <row r="19" spans="1:7" ht="20.100000000000001" customHeight="1">
      <c r="A19" s="49"/>
      <c r="B19" s="372" t="s">
        <v>8</v>
      </c>
      <c r="C19" s="373"/>
      <c r="D19" s="373"/>
      <c r="E19" s="373"/>
      <c r="F19" s="373"/>
      <c r="G19" s="55"/>
    </row>
    <row r="20" spans="1:7" ht="30.75" customHeight="1">
      <c r="A20" s="49"/>
      <c r="B20" s="841" t="s">
        <v>9</v>
      </c>
      <c r="C20" s="842"/>
      <c r="D20" s="842"/>
      <c r="E20" s="842"/>
      <c r="F20" s="842"/>
      <c r="G20" s="55"/>
    </row>
    <row r="21" spans="1:7" ht="78" customHeight="1">
      <c r="A21" s="49"/>
      <c r="B21" s="841" t="s">
        <v>10</v>
      </c>
      <c r="C21" s="842"/>
      <c r="D21" s="842"/>
      <c r="E21" s="842"/>
      <c r="F21" s="842"/>
      <c r="G21" s="55"/>
    </row>
    <row r="22" spans="1:7" ht="20.100000000000001" customHeight="1">
      <c r="A22" s="49"/>
      <c r="B22" s="372" t="s">
        <v>11</v>
      </c>
      <c r="C22" s="374"/>
      <c r="D22" s="375"/>
      <c r="E22" s="376"/>
      <c r="F22" s="375"/>
      <c r="G22" s="55"/>
    </row>
    <row r="23" spans="1:7" ht="61.5" customHeight="1">
      <c r="A23" s="49"/>
      <c r="B23" s="843" t="s">
        <v>12</v>
      </c>
      <c r="C23" s="843"/>
      <c r="D23" s="843"/>
      <c r="E23" s="843"/>
      <c r="F23" s="843"/>
      <c r="G23" s="55"/>
    </row>
    <row r="24" spans="1:7">
      <c r="A24" s="49"/>
      <c r="B24" s="372" t="s">
        <v>517</v>
      </c>
      <c r="C24" s="375"/>
      <c r="D24" s="375"/>
      <c r="E24" s="375"/>
      <c r="F24" s="375"/>
      <c r="G24" s="55"/>
    </row>
    <row r="25" spans="1:7" ht="45" customHeight="1">
      <c r="A25" s="49"/>
      <c r="B25" s="850" t="s">
        <v>14</v>
      </c>
      <c r="C25" s="851"/>
      <c r="D25" s="851"/>
      <c r="E25" s="851"/>
      <c r="F25" s="851"/>
      <c r="G25" s="55"/>
    </row>
    <row r="26" spans="1:7">
      <c r="A26" s="49"/>
      <c r="B26" s="378" t="s">
        <v>15</v>
      </c>
      <c r="C26" s="375"/>
      <c r="D26" s="380"/>
      <c r="E26" s="375"/>
      <c r="F26" s="375"/>
      <c r="G26" s="55"/>
    </row>
    <row r="27" spans="1:7" ht="94.5" customHeight="1">
      <c r="A27" s="49"/>
      <c r="B27" s="839" t="s">
        <v>16</v>
      </c>
      <c r="C27" s="839"/>
      <c r="D27" s="839"/>
      <c r="E27" s="839"/>
      <c r="F27" s="839"/>
      <c r="G27" s="55"/>
    </row>
    <row r="28" spans="1:7">
      <c r="A28" s="49"/>
      <c r="B28" s="378" t="s">
        <v>17</v>
      </c>
      <c r="C28" s="372"/>
      <c r="D28" s="372"/>
      <c r="E28" s="372"/>
      <c r="F28" s="372"/>
      <c r="G28" s="55"/>
    </row>
    <row r="29" spans="1:7" ht="30" customHeight="1">
      <c r="A29" s="49"/>
      <c r="B29" s="839" t="s">
        <v>18</v>
      </c>
      <c r="C29" s="839"/>
      <c r="D29" s="839"/>
      <c r="E29" s="839"/>
      <c r="F29" s="839"/>
      <c r="G29" s="55"/>
    </row>
    <row r="30" spans="1:7" ht="18" customHeight="1">
      <c r="A30" s="49"/>
      <c r="B30" s="378" t="s">
        <v>518</v>
      </c>
      <c r="C30" s="377"/>
      <c r="D30" s="377"/>
      <c r="E30" s="377"/>
      <c r="F30" s="377"/>
      <c r="G30" s="55"/>
    </row>
    <row r="31" spans="1:7" ht="30" customHeight="1">
      <c r="A31" s="49"/>
      <c r="B31" s="839" t="s">
        <v>13</v>
      </c>
      <c r="C31" s="839"/>
      <c r="D31" s="839"/>
      <c r="E31" s="839"/>
      <c r="F31" s="839"/>
      <c r="G31" s="55"/>
    </row>
    <row r="32" spans="1:7" ht="20.100000000000001" customHeight="1">
      <c r="A32" s="49"/>
      <c r="B32" s="372" t="s">
        <v>525</v>
      </c>
      <c r="C32" s="379"/>
      <c r="D32" s="379"/>
      <c r="E32" s="379"/>
      <c r="F32" s="379"/>
      <c r="G32" s="55"/>
    </row>
    <row r="33" spans="1:7" ht="48" customHeight="1">
      <c r="A33" s="49"/>
      <c r="B33" s="853" t="s">
        <v>519</v>
      </c>
      <c r="C33" s="854"/>
      <c r="D33" s="854"/>
      <c r="E33" s="854"/>
      <c r="F33" s="854"/>
      <c r="G33" s="55"/>
    </row>
    <row r="34" spans="1:7" ht="77.25" customHeight="1">
      <c r="A34" s="49"/>
      <c r="B34" s="852" t="s">
        <v>19</v>
      </c>
      <c r="C34" s="852"/>
      <c r="D34" s="852"/>
      <c r="E34" s="852"/>
      <c r="F34" s="852"/>
      <c r="G34" s="55"/>
    </row>
    <row r="35" spans="1:7" ht="9.75" customHeight="1">
      <c r="A35" s="49"/>
      <c r="B35" s="381"/>
      <c r="C35" s="16"/>
      <c r="D35" s="382"/>
      <c r="E35" s="383"/>
      <c r="F35" s="384"/>
      <c r="G35" s="55"/>
    </row>
    <row r="36" spans="1:7">
      <c r="A36" s="49"/>
      <c r="B36" s="385" t="s">
        <v>20</v>
      </c>
      <c r="C36" s="16"/>
      <c r="D36" s="382"/>
      <c r="E36" s="383"/>
      <c r="F36" s="384"/>
      <c r="G36" s="55"/>
    </row>
    <row r="37" spans="1:7" ht="7.5" customHeight="1">
      <c r="A37" s="49"/>
      <c r="B37" s="49"/>
      <c r="C37" s="49"/>
      <c r="D37" s="49"/>
      <c r="E37" s="49"/>
      <c r="F37" s="49"/>
      <c r="G37" s="55"/>
    </row>
    <row r="38" spans="1:7" ht="21" customHeight="1">
      <c r="A38" s="50"/>
      <c r="B38" s="50"/>
      <c r="C38" s="50"/>
      <c r="D38" s="50"/>
      <c r="E38" s="50"/>
      <c r="F38" s="50"/>
      <c r="G38" s="55"/>
    </row>
    <row r="39" spans="1:7" ht="25.5" customHeight="1">
      <c r="A39" s="50"/>
      <c r="B39" s="50"/>
      <c r="C39" s="50"/>
      <c r="D39" s="50"/>
      <c r="E39" s="50"/>
      <c r="F39" s="50"/>
      <c r="G39" s="55"/>
    </row>
    <row r="40" spans="1:7">
      <c r="A40" s="55"/>
      <c r="B40" s="55"/>
      <c r="C40" s="55"/>
      <c r="D40" s="55"/>
      <c r="E40" s="55"/>
      <c r="F40" s="55"/>
      <c r="G40" s="55"/>
    </row>
    <row r="41" spans="1:7">
      <c r="B41" s="55"/>
      <c r="C41" s="55"/>
      <c r="D41" s="55"/>
      <c r="E41" s="55"/>
      <c r="F41" s="55"/>
      <c r="G41" s="55"/>
    </row>
    <row r="42" spans="1:7">
      <c r="A42" s="55"/>
      <c r="B42" s="55"/>
      <c r="C42" s="55"/>
      <c r="D42" s="55"/>
      <c r="E42" s="55"/>
      <c r="F42" s="55"/>
      <c r="G42" s="55"/>
    </row>
    <row r="43" spans="1:7">
      <c r="A43" s="55"/>
      <c r="B43" s="55"/>
      <c r="C43" s="55"/>
      <c r="D43" s="55"/>
      <c r="E43" s="55"/>
      <c r="F43" s="55"/>
      <c r="G43" s="55"/>
    </row>
    <row r="44" spans="1:7">
      <c r="A44" s="55"/>
      <c r="B44" s="55"/>
      <c r="C44" s="55"/>
      <c r="D44" s="55"/>
      <c r="E44" s="55"/>
      <c r="F44" s="55"/>
      <c r="G44" s="55"/>
    </row>
    <row r="45" spans="1:7">
      <c r="A45" s="55"/>
      <c r="B45" s="55"/>
      <c r="C45" s="55"/>
      <c r="D45" s="55"/>
      <c r="E45" s="55"/>
      <c r="F45" s="55"/>
      <c r="G45" s="55"/>
    </row>
    <row r="46" spans="1:7">
      <c r="A46" s="55"/>
      <c r="G46" s="55"/>
    </row>
    <row r="48" spans="1:7">
      <c r="B48" s="56"/>
    </row>
  </sheetData>
  <sheetProtection algorithmName="SHA-512" hashValue="JHtUZ9Itg7iMyfwK66WQUjyUwgWmI6PyTQ4lkVkXqc3aB7SMUw1If6662eksfBQxzlElibw5+CgyYx4MFHDBNQ==" saltValue="L/rRwwrdvWI3KwbLKuevbA==" spinCount="100000" sheet="1" objects="1" scenarios="1"/>
  <mergeCells count="18">
    <mergeCell ref="B25:F25"/>
    <mergeCell ref="B27:F27"/>
    <mergeCell ref="B34:F34"/>
    <mergeCell ref="B29:F29"/>
    <mergeCell ref="B21:F21"/>
    <mergeCell ref="B31:F31"/>
    <mergeCell ref="B33:F33"/>
    <mergeCell ref="B1:E1"/>
    <mergeCell ref="B17:F17"/>
    <mergeCell ref="B18:C18"/>
    <mergeCell ref="B20:F20"/>
    <mergeCell ref="B23:F23"/>
    <mergeCell ref="F3:F6"/>
    <mergeCell ref="F7:F10"/>
    <mergeCell ref="B13:F13"/>
    <mergeCell ref="B14:F14"/>
    <mergeCell ref="B16:F16"/>
    <mergeCell ref="B15:F15"/>
  </mergeCells>
  <hyperlinks>
    <hyperlink ref="B3" location="'Step 1 - Milk Income'!A1" display="   -  Milk Income worksheet to enter monthly milksolids income and your monthly payout" xr:uid="{2E761BD4-B8C1-400A-AA9C-36B3CF27FE66}"/>
    <hyperlink ref="B7" location="'Step 2 - Annual Cash Budget'!A1" display="   -  Annual Cash Budget" xr:uid="{35CB18A8-4C81-4FB9-A484-9DD77CF4556D}"/>
    <hyperlink ref="B4" location="'Step 1 - Milk Income'!A1" display="   -  Milk Income worksheet to enter monthly milksolids income and your monthly payout" xr:uid="{4BC4657A-1E82-42D7-BD03-843B0A4974D7}"/>
    <hyperlink ref="B5" location="'Step 1 - Milk Income'!A1" display="   -  Milk Income worksheet to enter monthly milksolids income and your monthly payout" xr:uid="{AA4F3A76-CD74-41A4-AD1A-32DE6EC22617}"/>
    <hyperlink ref="B6" location="'Step 2 - Annual Cash Budget'!A1" display="   -  Annual Cash Budget" xr:uid="{68C6B640-F08F-449A-88C8-C645D48E09D0}"/>
    <hyperlink ref="B8" location="'Step 2 - Annual Cash Budget'!A1" display="   -  Annual Cash Budget" xr:uid="{41A6B7F9-0A74-4EBF-BDC3-5C15674641D8}"/>
    <hyperlink ref="B9" location="'Step 1 - Milk Income'!A1" display="   -  Milk Income worksheet to enter monthly milksolids income and your monthly payout" xr:uid="{B5EC1C5A-65FB-4D91-83BE-7BF09834E094}"/>
    <hyperlink ref="B10" location="'Step 1 - Milk Income'!A1" display="   -  Milk Income worksheet to enter monthly milksolids income and your monthly payout" xr:uid="{7CF13278-8431-4F06-928C-D2235A22BF89}"/>
  </hyperlink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0365-9816-4E7B-A128-8CC8A047F5B7}">
  <sheetPr>
    <tabColor rgb="FFBFE1A3"/>
    <pageSetUpPr fitToPage="1"/>
  </sheetPr>
  <dimension ref="B1:J56"/>
  <sheetViews>
    <sheetView workbookViewId="0">
      <selection activeCell="B8" sqref="B8"/>
    </sheetView>
  </sheetViews>
  <sheetFormatPr defaultColWidth="9.33203125" defaultRowHeight="14.4"/>
  <cols>
    <col min="1" max="1" width="2.33203125" style="22" customWidth="1"/>
    <col min="2" max="2" width="21.6640625" style="22" customWidth="1"/>
    <col min="3" max="3" width="9.33203125" style="22"/>
    <col min="4" max="5" width="15.6640625" style="22" customWidth="1"/>
    <col min="6" max="7" width="12.5546875" style="22" customWidth="1"/>
    <col min="8" max="8" width="5.44140625" style="22" customWidth="1"/>
    <col min="9" max="9" width="2.5546875" style="22" customWidth="1"/>
    <col min="10" max="10" width="60" style="22" customWidth="1"/>
    <col min="11" max="11" width="85.109375" style="22" customWidth="1"/>
    <col min="12" max="16384" width="9.33203125" style="22"/>
  </cols>
  <sheetData>
    <row r="1" spans="2:10" ht="44.1" customHeight="1">
      <c r="B1" s="70" t="s">
        <v>21</v>
      </c>
      <c r="C1" s="43"/>
      <c r="D1" s="43"/>
      <c r="E1" s="43"/>
      <c r="F1" s="43"/>
      <c r="G1" s="43"/>
      <c r="H1" s="23"/>
      <c r="I1" s="23"/>
      <c r="J1" s="866" t="s">
        <v>22</v>
      </c>
    </row>
    <row r="2" spans="2:10" ht="28.2" customHeight="1">
      <c r="B2" s="344" t="s">
        <v>23</v>
      </c>
      <c r="C2" s="345"/>
      <c r="D2" s="345"/>
      <c r="E2" s="345"/>
      <c r="F2" s="345"/>
      <c r="G2" s="345"/>
      <c r="H2" s="42"/>
      <c r="I2" s="42"/>
      <c r="J2" s="867"/>
    </row>
    <row r="3" spans="2:10" ht="24.75" customHeight="1">
      <c r="B3" s="666" t="s">
        <v>24</v>
      </c>
      <c r="C3" s="78" t="s">
        <v>25</v>
      </c>
      <c r="D3" s="79" t="s">
        <v>26</v>
      </c>
      <c r="E3" s="79" t="s">
        <v>27</v>
      </c>
      <c r="F3" s="307" t="s">
        <v>28</v>
      </c>
      <c r="G3" s="304"/>
      <c r="H3" s="41" t="s">
        <v>29</v>
      </c>
      <c r="I3" s="41"/>
      <c r="J3" s="52" t="s">
        <v>30</v>
      </c>
    </row>
    <row r="4" spans="2:10" ht="14.4" customHeight="1">
      <c r="B4" s="667" t="s">
        <v>31</v>
      </c>
      <c r="C4" s="76">
        <v>0</v>
      </c>
      <c r="D4" s="77"/>
      <c r="E4" s="283">
        <f>D4*C4</f>
        <v>0</v>
      </c>
      <c r="F4" s="284">
        <v>0.3</v>
      </c>
      <c r="G4" s="304"/>
      <c r="H4" s="41" t="s">
        <v>29</v>
      </c>
      <c r="I4" s="41"/>
      <c r="J4" s="885" t="s">
        <v>32</v>
      </c>
    </row>
    <row r="5" spans="2:10">
      <c r="B5" s="667" t="s">
        <v>33</v>
      </c>
      <c r="C5" s="76">
        <v>0</v>
      </c>
      <c r="D5" s="77"/>
      <c r="E5" s="283">
        <f t="shared" ref="E5:E11" si="0">D5*C5</f>
        <v>0</v>
      </c>
      <c r="F5" s="284">
        <v>0.3</v>
      </c>
      <c r="G5" s="304"/>
      <c r="H5" s="41" t="s">
        <v>29</v>
      </c>
      <c r="I5" s="41"/>
      <c r="J5" s="885"/>
    </row>
    <row r="6" spans="2:10">
      <c r="B6" s="667" t="s">
        <v>34</v>
      </c>
      <c r="C6" s="76">
        <v>0</v>
      </c>
      <c r="D6" s="77"/>
      <c r="E6" s="283">
        <f t="shared" si="0"/>
        <v>0</v>
      </c>
      <c r="F6" s="284">
        <v>0.3</v>
      </c>
      <c r="G6" s="304"/>
      <c r="H6" s="41" t="s">
        <v>29</v>
      </c>
      <c r="I6" s="41"/>
      <c r="J6" s="885"/>
    </row>
    <row r="7" spans="2:10">
      <c r="B7" s="667" t="s">
        <v>35</v>
      </c>
      <c r="C7" s="76">
        <v>0</v>
      </c>
      <c r="D7" s="77"/>
      <c r="E7" s="283">
        <f>D7*C7</f>
        <v>0</v>
      </c>
      <c r="F7" s="284">
        <v>0.3</v>
      </c>
      <c r="G7" s="304"/>
      <c r="H7" s="41" t="s">
        <v>29</v>
      </c>
      <c r="I7" s="41"/>
      <c r="J7" s="885"/>
    </row>
    <row r="8" spans="2:10">
      <c r="B8" s="668" t="s">
        <v>36</v>
      </c>
      <c r="C8" s="76">
        <v>0</v>
      </c>
      <c r="D8" s="77"/>
      <c r="E8" s="285">
        <f>D8*C8</f>
        <v>0</v>
      </c>
      <c r="F8" s="286">
        <v>0.2</v>
      </c>
      <c r="G8" s="304"/>
      <c r="H8" s="41" t="s">
        <v>29</v>
      </c>
      <c r="I8" s="41"/>
      <c r="J8" s="885"/>
    </row>
    <row r="9" spans="2:10">
      <c r="B9" s="667" t="s">
        <v>37</v>
      </c>
      <c r="C9" s="76">
        <v>0</v>
      </c>
      <c r="D9" s="77"/>
      <c r="E9" s="283">
        <f>D9*C9</f>
        <v>0</v>
      </c>
      <c r="F9" s="284">
        <v>0.13</v>
      </c>
      <c r="G9" s="304"/>
      <c r="H9" s="41" t="s">
        <v>29</v>
      </c>
      <c r="I9" s="41"/>
      <c r="J9" s="885"/>
    </row>
    <row r="10" spans="2:10">
      <c r="B10" s="667" t="s">
        <v>38</v>
      </c>
      <c r="C10" s="76">
        <v>0</v>
      </c>
      <c r="D10" s="77"/>
      <c r="E10" s="283">
        <f t="shared" si="0"/>
        <v>0</v>
      </c>
      <c r="F10" s="284">
        <v>0.16</v>
      </c>
      <c r="G10" s="304"/>
      <c r="H10" s="41"/>
      <c r="I10" s="41"/>
      <c r="J10" s="16"/>
    </row>
    <row r="11" spans="2:10">
      <c r="B11" s="667" t="s">
        <v>39</v>
      </c>
      <c r="C11" s="76">
        <v>0</v>
      </c>
      <c r="D11" s="77"/>
      <c r="E11" s="283">
        <f t="shared" si="0"/>
        <v>0</v>
      </c>
      <c r="F11" s="284">
        <v>0.13</v>
      </c>
      <c r="G11" s="304"/>
      <c r="H11" s="24"/>
      <c r="I11" s="24"/>
      <c r="J11" s="16"/>
    </row>
    <row r="12" spans="2:10">
      <c r="B12" s="667" t="s">
        <v>40</v>
      </c>
      <c r="C12" s="76">
        <v>0</v>
      </c>
      <c r="D12" s="77"/>
      <c r="E12" s="283">
        <f>D12*C12</f>
        <v>0</v>
      </c>
      <c r="F12" s="284">
        <v>0.5</v>
      </c>
      <c r="G12" s="304"/>
      <c r="H12" s="24"/>
      <c r="I12" s="24"/>
      <c r="J12" s="16"/>
    </row>
    <row r="13" spans="2:10">
      <c r="B13" s="667" t="s">
        <v>41</v>
      </c>
      <c r="C13" s="76">
        <v>0</v>
      </c>
      <c r="D13" s="77"/>
      <c r="E13" s="283">
        <f t="shared" ref="E13:E14" si="1">D13*C13</f>
        <v>0</v>
      </c>
      <c r="F13" s="284">
        <v>0.5</v>
      </c>
      <c r="G13" s="304"/>
      <c r="H13" s="25"/>
      <c r="I13" s="25"/>
      <c r="J13" s="16"/>
    </row>
    <row r="14" spans="2:10">
      <c r="B14" s="669" t="s">
        <v>42</v>
      </c>
      <c r="C14" s="76">
        <v>0</v>
      </c>
      <c r="D14" s="77"/>
      <c r="E14" s="283">
        <f t="shared" si="1"/>
        <v>0</v>
      </c>
      <c r="F14" s="284">
        <v>0.3</v>
      </c>
      <c r="G14" s="304"/>
      <c r="H14" s="25"/>
      <c r="I14" s="25"/>
      <c r="J14" s="16"/>
    </row>
    <row r="15" spans="2:10" ht="15" thickBot="1">
      <c r="B15" s="67" t="s">
        <v>43</v>
      </c>
      <c r="C15" s="74"/>
      <c r="D15" s="75"/>
      <c r="E15" s="287">
        <f>SUM(E4:E14)</f>
        <v>0</v>
      </c>
      <c r="F15" s="287">
        <f>SUMPRODUCT(E4:E14,F4:F14)</f>
        <v>0</v>
      </c>
      <c r="G15" s="304"/>
      <c r="H15" s="26"/>
      <c r="I15" s="26"/>
      <c r="J15" s="16"/>
    </row>
    <row r="16" spans="2:10">
      <c r="B16" s="68"/>
      <c r="C16" s="68"/>
      <c r="D16" s="68"/>
      <c r="E16" s="68"/>
      <c r="F16" s="68"/>
      <c r="G16" s="68"/>
      <c r="H16" s="16"/>
      <c r="I16" s="16"/>
      <c r="J16" s="16"/>
    </row>
    <row r="17" spans="2:10" ht="16.5" customHeight="1">
      <c r="B17" s="69" t="s">
        <v>44</v>
      </c>
      <c r="C17" s="61"/>
      <c r="D17" s="61"/>
      <c r="E17" s="61"/>
      <c r="F17" s="61"/>
      <c r="G17" s="61"/>
      <c r="H17" s="16"/>
      <c r="I17" s="16"/>
      <c r="J17" s="867" t="s">
        <v>45</v>
      </c>
    </row>
    <row r="18" spans="2:10" s="47" customFormat="1" ht="22.2" customHeight="1">
      <c r="B18" s="868" t="s">
        <v>46</v>
      </c>
      <c r="C18" s="869"/>
      <c r="D18" s="309" t="s">
        <v>47</v>
      </c>
      <c r="E18" s="310" t="s">
        <v>48</v>
      </c>
      <c r="F18" s="311" t="s">
        <v>49</v>
      </c>
      <c r="G18" s="311" t="s">
        <v>50</v>
      </c>
      <c r="H18" s="45"/>
      <c r="I18" s="45"/>
      <c r="J18" s="867"/>
    </row>
    <row r="19" spans="2:10" ht="14.7" customHeight="1">
      <c r="B19" s="870" t="s">
        <v>51</v>
      </c>
      <c r="C19" s="871"/>
      <c r="D19" s="288">
        <v>0</v>
      </c>
      <c r="E19" s="289">
        <v>0</v>
      </c>
      <c r="F19" s="290">
        <f>D19*E19</f>
        <v>0</v>
      </c>
      <c r="G19" s="289">
        <v>0</v>
      </c>
      <c r="H19" s="27"/>
      <c r="I19" s="27"/>
      <c r="J19" s="28"/>
    </row>
    <row r="20" spans="2:10">
      <c r="B20" s="80"/>
      <c r="C20" s="81"/>
      <c r="D20" s="81"/>
      <c r="E20" s="81"/>
      <c r="F20" s="93"/>
      <c r="G20" s="93"/>
      <c r="H20" s="16"/>
      <c r="I20" s="16"/>
      <c r="J20" s="28"/>
    </row>
    <row r="21" spans="2:10" ht="15" thickBot="1">
      <c r="B21" s="872" t="s">
        <v>52</v>
      </c>
      <c r="C21" s="873"/>
      <c r="D21" s="874"/>
      <c r="E21" s="82">
        <f>E15-E19</f>
        <v>0</v>
      </c>
      <c r="F21" s="83"/>
      <c r="G21" s="83"/>
      <c r="H21" s="16"/>
      <c r="I21" s="16"/>
      <c r="J21" s="46"/>
    </row>
    <row r="22" spans="2:10">
      <c r="B22" s="71"/>
      <c r="C22" s="71"/>
      <c r="D22" s="71"/>
      <c r="E22" s="72"/>
      <c r="F22" s="73"/>
      <c r="G22" s="73"/>
      <c r="H22" s="16"/>
      <c r="I22" s="16"/>
      <c r="J22" s="28"/>
    </row>
    <row r="23" spans="2:10" ht="20.399999999999999">
      <c r="B23" s="84" t="s">
        <v>53</v>
      </c>
      <c r="C23" s="85"/>
      <c r="D23" s="85"/>
      <c r="E23" s="85"/>
      <c r="F23" s="85"/>
      <c r="G23" s="85"/>
      <c r="H23" s="16"/>
      <c r="I23" s="16"/>
      <c r="J23" s="28"/>
    </row>
    <row r="24" spans="2:10" ht="24.75" customHeight="1">
      <c r="B24" s="86" t="s">
        <v>24</v>
      </c>
      <c r="C24" s="87" t="s">
        <v>25</v>
      </c>
      <c r="D24" s="88" t="s">
        <v>26</v>
      </c>
      <c r="E24" s="88" t="s">
        <v>27</v>
      </c>
      <c r="F24" s="308" t="s">
        <v>28</v>
      </c>
      <c r="G24" s="312"/>
      <c r="H24" s="16"/>
      <c r="I24" s="16"/>
      <c r="J24" s="46"/>
    </row>
    <row r="25" spans="2:10">
      <c r="B25" s="89" t="s">
        <v>54</v>
      </c>
      <c r="C25" s="90">
        <v>1</v>
      </c>
      <c r="D25" s="91">
        <v>0</v>
      </c>
      <c r="E25" s="305">
        <f>D25*C25</f>
        <v>0</v>
      </c>
      <c r="F25" s="306">
        <v>0.2</v>
      </c>
      <c r="G25" s="553"/>
      <c r="H25" s="16"/>
      <c r="I25" s="16"/>
      <c r="J25" s="16"/>
    </row>
    <row r="26" spans="2:10">
      <c r="B26" s="89" t="s">
        <v>55</v>
      </c>
      <c r="C26" s="90">
        <v>1</v>
      </c>
      <c r="D26" s="91">
        <v>0</v>
      </c>
      <c r="E26" s="305">
        <f t="shared" ref="E26:E27" si="2">D26*C26</f>
        <v>0</v>
      </c>
      <c r="F26" s="306">
        <v>0.2</v>
      </c>
      <c r="G26" s="553"/>
      <c r="H26" s="16"/>
      <c r="I26" s="16"/>
      <c r="J26" s="16"/>
    </row>
    <row r="27" spans="2:10">
      <c r="B27" s="89" t="s">
        <v>56</v>
      </c>
      <c r="C27" s="90">
        <v>1</v>
      </c>
      <c r="D27" s="91">
        <v>0</v>
      </c>
      <c r="E27" s="305">
        <f t="shared" si="2"/>
        <v>0</v>
      </c>
      <c r="F27" s="306">
        <v>0.2</v>
      </c>
      <c r="G27" s="553"/>
      <c r="H27" s="16"/>
      <c r="I27" s="16"/>
      <c r="J27" s="16"/>
    </row>
    <row r="28" spans="2:10">
      <c r="B28" s="89" t="s">
        <v>42</v>
      </c>
      <c r="C28" s="90"/>
      <c r="D28" s="91">
        <v>0</v>
      </c>
      <c r="E28" s="305">
        <f>D28</f>
        <v>0</v>
      </c>
      <c r="F28" s="306">
        <v>0.2</v>
      </c>
      <c r="G28" s="553"/>
      <c r="H28" s="16"/>
      <c r="I28" s="16"/>
      <c r="J28" s="16"/>
    </row>
    <row r="29" spans="2:10">
      <c r="B29" s="320" t="s">
        <v>43</v>
      </c>
      <c r="C29" s="321"/>
      <c r="D29" s="322"/>
      <c r="E29" s="323">
        <f>SUM(E25:E28)</f>
        <v>0</v>
      </c>
      <c r="F29" s="323">
        <f>SUMPRODUCT(E25:E28,F25:F28)</f>
        <v>0</v>
      </c>
      <c r="G29" s="114"/>
      <c r="H29" s="16"/>
      <c r="I29" s="16"/>
      <c r="J29" s="16"/>
    </row>
    <row r="30" spans="2:10" ht="20.399999999999999">
      <c r="B30" s="84" t="s">
        <v>57</v>
      </c>
      <c r="C30" s="85"/>
      <c r="D30" s="85"/>
      <c r="E30" s="85"/>
      <c r="F30" s="85"/>
      <c r="G30" s="85"/>
      <c r="H30" s="16"/>
      <c r="I30" s="16"/>
      <c r="J30" s="16"/>
    </row>
    <row r="31" spans="2:10">
      <c r="B31" s="883" t="s">
        <v>24</v>
      </c>
      <c r="C31" s="884"/>
      <c r="D31" s="88" t="s">
        <v>26</v>
      </c>
      <c r="E31" s="88" t="s">
        <v>27</v>
      </c>
      <c r="F31" s="16"/>
      <c r="G31" s="16"/>
      <c r="H31" s="16"/>
      <c r="I31" s="16"/>
      <c r="J31" s="16"/>
    </row>
    <row r="32" spans="2:10">
      <c r="B32" s="877" t="s">
        <v>58</v>
      </c>
      <c r="C32" s="878"/>
      <c r="D32" s="91">
        <v>0</v>
      </c>
      <c r="E32" s="305">
        <f>D32</f>
        <v>0</v>
      </c>
      <c r="F32" s="16"/>
      <c r="G32" s="16"/>
      <c r="H32" s="16"/>
      <c r="I32" s="16"/>
      <c r="J32" s="16"/>
    </row>
    <row r="33" spans="2:10">
      <c r="B33" s="879" t="s">
        <v>59</v>
      </c>
      <c r="C33" s="880"/>
      <c r="D33" s="91">
        <v>0</v>
      </c>
      <c r="E33" s="305">
        <f t="shared" ref="E33:E34" si="3">D33</f>
        <v>0</v>
      </c>
      <c r="F33" s="16"/>
      <c r="G33" s="16"/>
      <c r="H33" s="16"/>
      <c r="I33" s="16"/>
      <c r="J33" s="16"/>
    </row>
    <row r="34" spans="2:10">
      <c r="B34" s="881" t="s">
        <v>42</v>
      </c>
      <c r="C34" s="882"/>
      <c r="D34" s="91">
        <v>0</v>
      </c>
      <c r="E34" s="305">
        <f t="shared" si="3"/>
        <v>0</v>
      </c>
      <c r="F34" s="16"/>
      <c r="G34" s="16"/>
      <c r="H34" s="16"/>
      <c r="I34" s="16"/>
      <c r="J34" s="16"/>
    </row>
    <row r="35" spans="2:10" ht="15" thickBot="1">
      <c r="B35" s="887" t="s">
        <v>60</v>
      </c>
      <c r="C35" s="888"/>
      <c r="D35" s="889"/>
      <c r="E35" s="324">
        <f>SUM(E32:E34)</f>
        <v>0</v>
      </c>
      <c r="F35" s="16"/>
      <c r="G35" s="16"/>
      <c r="H35" s="16"/>
      <c r="I35" s="16"/>
      <c r="J35" s="16"/>
    </row>
    <row r="36" spans="2:10">
      <c r="F36" s="92"/>
      <c r="G36" s="92"/>
      <c r="H36" s="16"/>
      <c r="I36" s="16"/>
      <c r="J36" s="16"/>
    </row>
    <row r="37" spans="2:10">
      <c r="B37" s="92"/>
      <c r="C37" s="92"/>
      <c r="D37" s="92"/>
      <c r="E37" s="114"/>
      <c r="F37" s="92"/>
      <c r="G37" s="92"/>
      <c r="H37" s="16"/>
      <c r="I37" s="16"/>
      <c r="J37" s="16"/>
    </row>
    <row r="38" spans="2:10" ht="20.399999999999999">
      <c r="B38" s="115" t="s">
        <v>61</v>
      </c>
      <c r="C38" s="116"/>
      <c r="D38" s="116"/>
      <c r="E38" s="116"/>
      <c r="F38" s="116"/>
      <c r="G38" s="85"/>
      <c r="H38" s="16"/>
      <c r="I38" s="16"/>
      <c r="J38" s="16"/>
    </row>
    <row r="39" spans="2:10">
      <c r="B39" s="875"/>
      <c r="C39" s="876"/>
      <c r="D39" s="313" t="s">
        <v>47</v>
      </c>
      <c r="E39" s="314" t="s">
        <v>48</v>
      </c>
      <c r="F39" s="315" t="s">
        <v>49</v>
      </c>
      <c r="G39" s="319" t="s">
        <v>50</v>
      </c>
      <c r="H39" s="41" t="s">
        <v>29</v>
      </c>
      <c r="I39" s="16"/>
      <c r="J39" s="52" t="s">
        <v>62</v>
      </c>
    </row>
    <row r="40" spans="2:10">
      <c r="B40" s="862" t="s">
        <v>63</v>
      </c>
      <c r="C40" s="863"/>
      <c r="D40" s="316">
        <v>0</v>
      </c>
      <c r="E40" s="317">
        <v>0</v>
      </c>
      <c r="F40" s="318">
        <f>D40*E40</f>
        <v>0</v>
      </c>
      <c r="G40" s="317">
        <v>0</v>
      </c>
      <c r="H40" s="41" t="s">
        <v>29</v>
      </c>
      <c r="I40" s="16"/>
      <c r="J40" s="886" t="s">
        <v>64</v>
      </c>
    </row>
    <row r="41" spans="2:10">
      <c r="B41" s="862" t="s">
        <v>65</v>
      </c>
      <c r="C41" s="863"/>
      <c r="D41" s="316">
        <v>0</v>
      </c>
      <c r="E41" s="317">
        <v>0</v>
      </c>
      <c r="F41" s="318">
        <f>D41*E41</f>
        <v>0</v>
      </c>
      <c r="G41" s="317">
        <v>0</v>
      </c>
      <c r="H41" s="41" t="s">
        <v>29</v>
      </c>
      <c r="I41" s="16"/>
      <c r="J41" s="886"/>
    </row>
    <row r="42" spans="2:10">
      <c r="B42" s="864" t="s">
        <v>66</v>
      </c>
      <c r="C42" s="865"/>
      <c r="D42" s="326">
        <v>0</v>
      </c>
      <c r="E42" s="327">
        <v>0</v>
      </c>
      <c r="F42" s="328">
        <f>D42*E42</f>
        <v>0</v>
      </c>
      <c r="G42" s="327">
        <v>0</v>
      </c>
      <c r="H42" s="41" t="s">
        <v>29</v>
      </c>
      <c r="I42" s="16"/>
      <c r="J42" s="52"/>
    </row>
    <row r="43" spans="2:10" ht="15" thickBot="1">
      <c r="B43" s="329" t="s">
        <v>67</v>
      </c>
      <c r="C43" s="330"/>
      <c r="D43" s="554"/>
      <c r="E43" s="331">
        <f>SUM(E40:E42)</f>
        <v>0</v>
      </c>
      <c r="F43" s="331">
        <f>SUM(F40:F42)</f>
        <v>0</v>
      </c>
      <c r="G43" s="331">
        <f>SUM(G40:G42)</f>
        <v>0</v>
      </c>
      <c r="H43" s="41"/>
      <c r="I43" s="16"/>
      <c r="J43" s="52"/>
    </row>
    <row r="44" spans="2:10">
      <c r="B44" s="325"/>
      <c r="C44" s="325"/>
      <c r="D44" s="325"/>
      <c r="E44" s="325"/>
      <c r="F44" s="325"/>
      <c r="G44" s="325"/>
      <c r="H44" s="325"/>
      <c r="I44" s="16"/>
      <c r="J44" s="52"/>
    </row>
    <row r="45" spans="2:10" ht="16.2" thickBot="1">
      <c r="B45" s="332" t="s">
        <v>68</v>
      </c>
      <c r="C45" s="333"/>
      <c r="D45" s="334"/>
      <c r="E45" s="335"/>
      <c r="F45" s="335"/>
      <c r="G45" s="335"/>
      <c r="H45" s="41"/>
      <c r="I45" s="16"/>
      <c r="J45" s="52"/>
    </row>
    <row r="46" spans="2:10">
      <c r="B46" s="855" t="s">
        <v>69</v>
      </c>
      <c r="C46" s="855"/>
      <c r="D46" s="855"/>
      <c r="E46" s="337">
        <f>E15+E29+E35</f>
        <v>0</v>
      </c>
      <c r="F46" s="325"/>
      <c r="G46" s="341"/>
      <c r="H46" s="325"/>
      <c r="I46" s="16"/>
      <c r="J46" s="52"/>
    </row>
    <row r="47" spans="2:10">
      <c r="B47" s="856" t="s">
        <v>70</v>
      </c>
      <c r="C47" s="856"/>
      <c r="D47" s="856"/>
      <c r="E47" s="337">
        <f>-E19-E43</f>
        <v>0</v>
      </c>
      <c r="F47" s="325"/>
      <c r="G47" s="341"/>
      <c r="H47" s="325"/>
      <c r="I47" s="16"/>
      <c r="J47" s="52"/>
    </row>
    <row r="48" spans="2:10">
      <c r="B48" s="857" t="s">
        <v>71</v>
      </c>
      <c r="C48" s="858"/>
      <c r="D48" s="858"/>
      <c r="E48" s="338">
        <f>E46+E47</f>
        <v>0</v>
      </c>
      <c r="F48" s="336"/>
      <c r="G48" s="342"/>
      <c r="H48" s="325"/>
      <c r="I48" s="16"/>
      <c r="J48" s="52"/>
    </row>
    <row r="49" spans="2:10" ht="15" thickBot="1">
      <c r="B49" s="859" t="s">
        <v>72</v>
      </c>
      <c r="C49" s="860"/>
      <c r="D49" s="861"/>
      <c r="E49" s="339" t="e">
        <f>E48/E46</f>
        <v>#DIV/0!</v>
      </c>
      <c r="F49" s="340"/>
      <c r="G49" s="343"/>
      <c r="H49" s="325"/>
      <c r="I49" s="16"/>
      <c r="J49" s="52"/>
    </row>
    <row r="50" spans="2:10">
      <c r="B50" s="302"/>
      <c r="C50" s="302"/>
      <c r="D50" s="302"/>
    </row>
    <row r="51" spans="2:10" ht="21" customHeight="1">
      <c r="H51" s="44"/>
      <c r="I51" s="44"/>
    </row>
    <row r="56" spans="2:10">
      <c r="F56" s="657"/>
    </row>
  </sheetData>
  <sheetProtection algorithmName="SHA-512" hashValue="3XkaCaLaMpOuVowB9+n3x4HSzCvPqSS/wAbr4d1if3BHUEDOiWfda7+qcnh0MR4EHieUrrEQtOy5aL2umPloWA==" saltValue="W/UsE3qMrWwN/fp/HxLBGA==" spinCount="100000" sheet="1" objects="1" scenarios="1"/>
  <mergeCells count="20">
    <mergeCell ref="J1:J2"/>
    <mergeCell ref="B40:C40"/>
    <mergeCell ref="B18:C18"/>
    <mergeCell ref="B19:C19"/>
    <mergeCell ref="B21:D21"/>
    <mergeCell ref="B39:C39"/>
    <mergeCell ref="B32:C32"/>
    <mergeCell ref="B33:C33"/>
    <mergeCell ref="B34:C34"/>
    <mergeCell ref="B31:C31"/>
    <mergeCell ref="J4:J9"/>
    <mergeCell ref="J40:J41"/>
    <mergeCell ref="J17:J18"/>
    <mergeCell ref="B35:D35"/>
    <mergeCell ref="B46:D46"/>
    <mergeCell ref="B47:D47"/>
    <mergeCell ref="B48:D48"/>
    <mergeCell ref="B49:D49"/>
    <mergeCell ref="B41:C41"/>
    <mergeCell ref="B42:C42"/>
  </mergeCells>
  <printOptions gridLines="1"/>
  <pageMargins left="1" right="1" top="1" bottom="1" header="0.5" footer="0.5"/>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8054-7CAE-4C84-98FC-306747AE9C4C}">
  <sheetPr>
    <tabColor rgb="FFBFE1A3"/>
    <pageSetUpPr fitToPage="1"/>
  </sheetPr>
  <dimension ref="A1:BM331"/>
  <sheetViews>
    <sheetView zoomScale="120" zoomScaleNormal="120" workbookViewId="0">
      <selection activeCell="B2" sqref="B2:G2"/>
    </sheetView>
  </sheetViews>
  <sheetFormatPr defaultColWidth="9.33203125" defaultRowHeight="15" customHeight="1"/>
  <cols>
    <col min="1" max="1" width="10.33203125" style="135" customWidth="1"/>
    <col min="2" max="2" width="1.5546875" style="135" customWidth="1"/>
    <col min="3" max="3" width="2.6640625" style="135" customWidth="1"/>
    <col min="4" max="4" width="8.44140625" style="135" customWidth="1"/>
    <col min="5" max="5" width="8.5546875" style="135" customWidth="1"/>
    <col min="6" max="6" width="7.44140625" style="135" customWidth="1"/>
    <col min="7" max="7" width="6.33203125" style="135" customWidth="1"/>
    <col min="8" max="8" width="6.44140625" style="135" customWidth="1"/>
    <col min="9" max="9" width="5.33203125" style="135" customWidth="1"/>
    <col min="10" max="10" width="1.5546875" style="135" customWidth="1"/>
    <col min="11" max="11" width="4.44140625" style="135" customWidth="1"/>
    <col min="12" max="12" width="4.5546875" style="135" customWidth="1"/>
    <col min="13" max="13" width="1.5546875" style="135" customWidth="1"/>
    <col min="14" max="14" width="1.6640625" style="135" customWidth="1"/>
    <col min="15" max="15" width="5.33203125" style="135" customWidth="1"/>
    <col min="16" max="16" width="1.44140625" style="135" customWidth="1"/>
    <col min="17" max="17" width="2.44140625" style="135" customWidth="1"/>
    <col min="18" max="18" width="4.5546875" style="135" customWidth="1"/>
    <col min="19" max="19" width="2.44140625" style="135" customWidth="1"/>
    <col min="20" max="20" width="3.6640625" style="135" customWidth="1"/>
    <col min="21" max="21" width="1.44140625" style="135" customWidth="1"/>
    <col min="22" max="22" width="4.6640625" style="135" customWidth="1"/>
    <col min="23" max="23" width="3.33203125" style="135" customWidth="1"/>
    <col min="24" max="24" width="9.44140625" style="142" customWidth="1"/>
    <col min="25" max="31" width="9.33203125" style="142"/>
    <col min="32" max="32" width="11.33203125" style="142" customWidth="1"/>
    <col min="33" max="65" width="9.33203125" style="148"/>
    <col min="66" max="251" width="9.33203125" style="142"/>
    <col min="252" max="252" width="10.33203125" style="142" customWidth="1"/>
    <col min="253" max="253" width="1.5546875" style="142" customWidth="1"/>
    <col min="254" max="254" width="2.6640625" style="142" customWidth="1"/>
    <col min="255" max="255" width="3.44140625" style="142" customWidth="1"/>
    <col min="256" max="256" width="2.44140625" style="142" customWidth="1"/>
    <col min="257" max="257" width="6.33203125" style="142" customWidth="1"/>
    <col min="258" max="258" width="8.5546875" style="142" customWidth="1"/>
    <col min="259" max="259" width="5.44140625" style="142" customWidth="1"/>
    <col min="260" max="260" width="7.44140625" style="142" customWidth="1"/>
    <col min="261" max="262" width="5.33203125" style="142" customWidth="1"/>
    <col min="263" max="263" width="1.5546875" style="142" customWidth="1"/>
    <col min="264" max="264" width="4.44140625" style="142" customWidth="1"/>
    <col min="265" max="265" width="4.5546875" style="142" customWidth="1"/>
    <col min="266" max="266" width="1.5546875" style="142" customWidth="1"/>
    <col min="267" max="267" width="1.6640625" style="142" customWidth="1"/>
    <col min="268" max="268" width="3.5546875" style="142" customWidth="1"/>
    <col min="269" max="269" width="1.44140625" style="142" customWidth="1"/>
    <col min="270" max="270" width="5.33203125" style="142" customWidth="1"/>
    <col min="271" max="271" width="1.44140625" style="142" customWidth="1"/>
    <col min="272" max="272" width="2.44140625" style="142" customWidth="1"/>
    <col min="273" max="273" width="4.5546875" style="142" customWidth="1"/>
    <col min="274" max="274" width="2.44140625" style="142" customWidth="1"/>
    <col min="275" max="275" width="3.6640625" style="142" customWidth="1"/>
    <col min="276" max="276" width="1.44140625" style="142" customWidth="1"/>
    <col min="277" max="277" width="4.6640625" style="142" customWidth="1"/>
    <col min="278" max="278" width="3.33203125" style="142" customWidth="1"/>
    <col min="279" max="507" width="9.33203125" style="142"/>
    <col min="508" max="508" width="10.33203125" style="142" customWidth="1"/>
    <col min="509" max="509" width="1.5546875" style="142" customWidth="1"/>
    <col min="510" max="510" width="2.6640625" style="142" customWidth="1"/>
    <col min="511" max="511" width="3.44140625" style="142" customWidth="1"/>
    <col min="512" max="512" width="2.44140625" style="142" customWidth="1"/>
    <col min="513" max="513" width="6.33203125" style="142" customWidth="1"/>
    <col min="514" max="514" width="8.5546875" style="142" customWidth="1"/>
    <col min="515" max="515" width="5.44140625" style="142" customWidth="1"/>
    <col min="516" max="516" width="7.44140625" style="142" customWidth="1"/>
    <col min="517" max="518" width="5.33203125" style="142" customWidth="1"/>
    <col min="519" max="519" width="1.5546875" style="142" customWidth="1"/>
    <col min="520" max="520" width="4.44140625" style="142" customWidth="1"/>
    <col min="521" max="521" width="4.5546875" style="142" customWidth="1"/>
    <col min="522" max="522" width="1.5546875" style="142" customWidth="1"/>
    <col min="523" max="523" width="1.6640625" style="142" customWidth="1"/>
    <col min="524" max="524" width="3.5546875" style="142" customWidth="1"/>
    <col min="525" max="525" width="1.44140625" style="142" customWidth="1"/>
    <col min="526" max="526" width="5.33203125" style="142" customWidth="1"/>
    <col min="527" max="527" width="1.44140625" style="142" customWidth="1"/>
    <col min="528" max="528" width="2.44140625" style="142" customWidth="1"/>
    <col min="529" max="529" width="4.5546875" style="142" customWidth="1"/>
    <col min="530" max="530" width="2.44140625" style="142" customWidth="1"/>
    <col min="531" max="531" width="3.6640625" style="142" customWidth="1"/>
    <col min="532" max="532" width="1.44140625" style="142" customWidth="1"/>
    <col min="533" max="533" width="4.6640625" style="142" customWidth="1"/>
    <col min="534" max="534" width="3.33203125" style="142" customWidth="1"/>
    <col min="535" max="763" width="9.33203125" style="142"/>
    <col min="764" max="764" width="10.33203125" style="142" customWidth="1"/>
    <col min="765" max="765" width="1.5546875" style="142" customWidth="1"/>
    <col min="766" max="766" width="2.6640625" style="142" customWidth="1"/>
    <col min="767" max="767" width="3.44140625" style="142" customWidth="1"/>
    <col min="768" max="768" width="2.44140625" style="142" customWidth="1"/>
    <col min="769" max="769" width="6.33203125" style="142" customWidth="1"/>
    <col min="770" max="770" width="8.5546875" style="142" customWidth="1"/>
    <col min="771" max="771" width="5.44140625" style="142" customWidth="1"/>
    <col min="772" max="772" width="7.44140625" style="142" customWidth="1"/>
    <col min="773" max="774" width="5.33203125" style="142" customWidth="1"/>
    <col min="775" max="775" width="1.5546875" style="142" customWidth="1"/>
    <col min="776" max="776" width="4.44140625" style="142" customWidth="1"/>
    <col min="777" max="777" width="4.5546875" style="142" customWidth="1"/>
    <col min="778" max="778" width="1.5546875" style="142" customWidth="1"/>
    <col min="779" max="779" width="1.6640625" style="142" customWidth="1"/>
    <col min="780" max="780" width="3.5546875" style="142" customWidth="1"/>
    <col min="781" max="781" width="1.44140625" style="142" customWidth="1"/>
    <col min="782" max="782" width="5.33203125" style="142" customWidth="1"/>
    <col min="783" max="783" width="1.44140625" style="142" customWidth="1"/>
    <col min="784" max="784" width="2.44140625" style="142" customWidth="1"/>
    <col min="785" max="785" width="4.5546875" style="142" customWidth="1"/>
    <col min="786" max="786" width="2.44140625" style="142" customWidth="1"/>
    <col min="787" max="787" width="3.6640625" style="142" customWidth="1"/>
    <col min="788" max="788" width="1.44140625" style="142" customWidth="1"/>
    <col min="789" max="789" width="4.6640625" style="142" customWidth="1"/>
    <col min="790" max="790" width="3.33203125" style="142" customWidth="1"/>
    <col min="791" max="1019" width="9.33203125" style="142"/>
    <col min="1020" max="1020" width="10.33203125" style="142" customWidth="1"/>
    <col min="1021" max="1021" width="1.5546875" style="142" customWidth="1"/>
    <col min="1022" max="1022" width="2.6640625" style="142" customWidth="1"/>
    <col min="1023" max="1023" width="3.44140625" style="142" customWidth="1"/>
    <col min="1024" max="1024" width="2.44140625" style="142" customWidth="1"/>
    <col min="1025" max="1025" width="6.33203125" style="142" customWidth="1"/>
    <col min="1026" max="1026" width="8.5546875" style="142" customWidth="1"/>
    <col min="1027" max="1027" width="5.44140625" style="142" customWidth="1"/>
    <col min="1028" max="1028" width="7.44140625" style="142" customWidth="1"/>
    <col min="1029" max="1030" width="5.33203125" style="142" customWidth="1"/>
    <col min="1031" max="1031" width="1.5546875" style="142" customWidth="1"/>
    <col min="1032" max="1032" width="4.44140625" style="142" customWidth="1"/>
    <col min="1033" max="1033" width="4.5546875" style="142" customWidth="1"/>
    <col min="1034" max="1034" width="1.5546875" style="142" customWidth="1"/>
    <col min="1035" max="1035" width="1.6640625" style="142" customWidth="1"/>
    <col min="1036" max="1036" width="3.5546875" style="142" customWidth="1"/>
    <col min="1037" max="1037" width="1.44140625" style="142" customWidth="1"/>
    <col min="1038" max="1038" width="5.33203125" style="142" customWidth="1"/>
    <col min="1039" max="1039" width="1.44140625" style="142" customWidth="1"/>
    <col min="1040" max="1040" width="2.44140625" style="142" customWidth="1"/>
    <col min="1041" max="1041" width="4.5546875" style="142" customWidth="1"/>
    <col min="1042" max="1042" width="2.44140625" style="142" customWidth="1"/>
    <col min="1043" max="1043" width="3.6640625" style="142" customWidth="1"/>
    <col min="1044" max="1044" width="1.44140625" style="142" customWidth="1"/>
    <col min="1045" max="1045" width="4.6640625" style="142" customWidth="1"/>
    <col min="1046" max="1046" width="3.33203125" style="142" customWidth="1"/>
    <col min="1047" max="1275" width="9.33203125" style="142"/>
    <col min="1276" max="1276" width="10.33203125" style="142" customWidth="1"/>
    <col min="1277" max="1277" width="1.5546875" style="142" customWidth="1"/>
    <col min="1278" max="1278" width="2.6640625" style="142" customWidth="1"/>
    <col min="1279" max="1279" width="3.44140625" style="142" customWidth="1"/>
    <col min="1280" max="1280" width="2.44140625" style="142" customWidth="1"/>
    <col min="1281" max="1281" width="6.33203125" style="142" customWidth="1"/>
    <col min="1282" max="1282" width="8.5546875" style="142" customWidth="1"/>
    <col min="1283" max="1283" width="5.44140625" style="142" customWidth="1"/>
    <col min="1284" max="1284" width="7.44140625" style="142" customWidth="1"/>
    <col min="1285" max="1286" width="5.33203125" style="142" customWidth="1"/>
    <col min="1287" max="1287" width="1.5546875" style="142" customWidth="1"/>
    <col min="1288" max="1288" width="4.44140625" style="142" customWidth="1"/>
    <col min="1289" max="1289" width="4.5546875" style="142" customWidth="1"/>
    <col min="1290" max="1290" width="1.5546875" style="142" customWidth="1"/>
    <col min="1291" max="1291" width="1.6640625" style="142" customWidth="1"/>
    <col min="1292" max="1292" width="3.5546875" style="142" customWidth="1"/>
    <col min="1293" max="1293" width="1.44140625" style="142" customWidth="1"/>
    <col min="1294" max="1294" width="5.33203125" style="142" customWidth="1"/>
    <col min="1295" max="1295" width="1.44140625" style="142" customWidth="1"/>
    <col min="1296" max="1296" width="2.44140625" style="142" customWidth="1"/>
    <col min="1297" max="1297" width="4.5546875" style="142" customWidth="1"/>
    <col min="1298" max="1298" width="2.44140625" style="142" customWidth="1"/>
    <col min="1299" max="1299" width="3.6640625" style="142" customWidth="1"/>
    <col min="1300" max="1300" width="1.44140625" style="142" customWidth="1"/>
    <col min="1301" max="1301" width="4.6640625" style="142" customWidth="1"/>
    <col min="1302" max="1302" width="3.33203125" style="142" customWidth="1"/>
    <col min="1303" max="1531" width="9.33203125" style="142"/>
    <col min="1532" max="1532" width="10.33203125" style="142" customWidth="1"/>
    <col min="1533" max="1533" width="1.5546875" style="142" customWidth="1"/>
    <col min="1534" max="1534" width="2.6640625" style="142" customWidth="1"/>
    <col min="1535" max="1535" width="3.44140625" style="142" customWidth="1"/>
    <col min="1536" max="1536" width="2.44140625" style="142" customWidth="1"/>
    <col min="1537" max="1537" width="6.33203125" style="142" customWidth="1"/>
    <col min="1538" max="1538" width="8.5546875" style="142" customWidth="1"/>
    <col min="1539" max="1539" width="5.44140625" style="142" customWidth="1"/>
    <col min="1540" max="1540" width="7.44140625" style="142" customWidth="1"/>
    <col min="1541" max="1542" width="5.33203125" style="142" customWidth="1"/>
    <col min="1543" max="1543" width="1.5546875" style="142" customWidth="1"/>
    <col min="1544" max="1544" width="4.44140625" style="142" customWidth="1"/>
    <col min="1545" max="1545" width="4.5546875" style="142" customWidth="1"/>
    <col min="1546" max="1546" width="1.5546875" style="142" customWidth="1"/>
    <col min="1547" max="1547" width="1.6640625" style="142" customWidth="1"/>
    <col min="1548" max="1548" width="3.5546875" style="142" customWidth="1"/>
    <col min="1549" max="1549" width="1.44140625" style="142" customWidth="1"/>
    <col min="1550" max="1550" width="5.33203125" style="142" customWidth="1"/>
    <col min="1551" max="1551" width="1.44140625" style="142" customWidth="1"/>
    <col min="1552" max="1552" width="2.44140625" style="142" customWidth="1"/>
    <col min="1553" max="1553" width="4.5546875" style="142" customWidth="1"/>
    <col min="1554" max="1554" width="2.44140625" style="142" customWidth="1"/>
    <col min="1555" max="1555" width="3.6640625" style="142" customWidth="1"/>
    <col min="1556" max="1556" width="1.44140625" style="142" customWidth="1"/>
    <col min="1557" max="1557" width="4.6640625" style="142" customWidth="1"/>
    <col min="1558" max="1558" width="3.33203125" style="142" customWidth="1"/>
    <col min="1559" max="1787" width="9.33203125" style="142"/>
    <col min="1788" max="1788" width="10.33203125" style="142" customWidth="1"/>
    <col min="1789" max="1789" width="1.5546875" style="142" customWidth="1"/>
    <col min="1790" max="1790" width="2.6640625" style="142" customWidth="1"/>
    <col min="1791" max="1791" width="3.44140625" style="142" customWidth="1"/>
    <col min="1792" max="1792" width="2.44140625" style="142" customWidth="1"/>
    <col min="1793" max="1793" width="6.33203125" style="142" customWidth="1"/>
    <col min="1794" max="1794" width="8.5546875" style="142" customWidth="1"/>
    <col min="1795" max="1795" width="5.44140625" style="142" customWidth="1"/>
    <col min="1796" max="1796" width="7.44140625" style="142" customWidth="1"/>
    <col min="1797" max="1798" width="5.33203125" style="142" customWidth="1"/>
    <col min="1799" max="1799" width="1.5546875" style="142" customWidth="1"/>
    <col min="1800" max="1800" width="4.44140625" style="142" customWidth="1"/>
    <col min="1801" max="1801" width="4.5546875" style="142" customWidth="1"/>
    <col min="1802" max="1802" width="1.5546875" style="142" customWidth="1"/>
    <col min="1803" max="1803" width="1.6640625" style="142" customWidth="1"/>
    <col min="1804" max="1804" width="3.5546875" style="142" customWidth="1"/>
    <col min="1805" max="1805" width="1.44140625" style="142" customWidth="1"/>
    <col min="1806" max="1806" width="5.33203125" style="142" customWidth="1"/>
    <col min="1807" max="1807" width="1.44140625" style="142" customWidth="1"/>
    <col min="1808" max="1808" width="2.44140625" style="142" customWidth="1"/>
    <col min="1809" max="1809" width="4.5546875" style="142" customWidth="1"/>
    <col min="1810" max="1810" width="2.44140625" style="142" customWidth="1"/>
    <col min="1811" max="1811" width="3.6640625" style="142" customWidth="1"/>
    <col min="1812" max="1812" width="1.44140625" style="142" customWidth="1"/>
    <col min="1813" max="1813" width="4.6640625" style="142" customWidth="1"/>
    <col min="1814" max="1814" width="3.33203125" style="142" customWidth="1"/>
    <col min="1815" max="2043" width="9.33203125" style="142"/>
    <col min="2044" max="2044" width="10.33203125" style="142" customWidth="1"/>
    <col min="2045" max="2045" width="1.5546875" style="142" customWidth="1"/>
    <col min="2046" max="2046" width="2.6640625" style="142" customWidth="1"/>
    <col min="2047" max="2047" width="3.44140625" style="142" customWidth="1"/>
    <col min="2048" max="2048" width="2.44140625" style="142" customWidth="1"/>
    <col min="2049" max="2049" width="6.33203125" style="142" customWidth="1"/>
    <col min="2050" max="2050" width="8.5546875" style="142" customWidth="1"/>
    <col min="2051" max="2051" width="5.44140625" style="142" customWidth="1"/>
    <col min="2052" max="2052" width="7.44140625" style="142" customWidth="1"/>
    <col min="2053" max="2054" width="5.33203125" style="142" customWidth="1"/>
    <col min="2055" max="2055" width="1.5546875" style="142" customWidth="1"/>
    <col min="2056" max="2056" width="4.44140625" style="142" customWidth="1"/>
    <col min="2057" max="2057" width="4.5546875" style="142" customWidth="1"/>
    <col min="2058" max="2058" width="1.5546875" style="142" customWidth="1"/>
    <col min="2059" max="2059" width="1.6640625" style="142" customWidth="1"/>
    <col min="2060" max="2060" width="3.5546875" style="142" customWidth="1"/>
    <col min="2061" max="2061" width="1.44140625" style="142" customWidth="1"/>
    <col min="2062" max="2062" width="5.33203125" style="142" customWidth="1"/>
    <col min="2063" max="2063" width="1.44140625" style="142" customWidth="1"/>
    <col min="2064" max="2064" width="2.44140625" style="142" customWidth="1"/>
    <col min="2065" max="2065" width="4.5546875" style="142" customWidth="1"/>
    <col min="2066" max="2066" width="2.44140625" style="142" customWidth="1"/>
    <col min="2067" max="2067" width="3.6640625" style="142" customWidth="1"/>
    <col min="2068" max="2068" width="1.44140625" style="142" customWidth="1"/>
    <col min="2069" max="2069" width="4.6640625" style="142" customWidth="1"/>
    <col min="2070" max="2070" width="3.33203125" style="142" customWidth="1"/>
    <col min="2071" max="2299" width="9.33203125" style="142"/>
    <col min="2300" max="2300" width="10.33203125" style="142" customWidth="1"/>
    <col min="2301" max="2301" width="1.5546875" style="142" customWidth="1"/>
    <col min="2302" max="2302" width="2.6640625" style="142" customWidth="1"/>
    <col min="2303" max="2303" width="3.44140625" style="142" customWidth="1"/>
    <col min="2304" max="2304" width="2.44140625" style="142" customWidth="1"/>
    <col min="2305" max="2305" width="6.33203125" style="142" customWidth="1"/>
    <col min="2306" max="2306" width="8.5546875" style="142" customWidth="1"/>
    <col min="2307" max="2307" width="5.44140625" style="142" customWidth="1"/>
    <col min="2308" max="2308" width="7.44140625" style="142" customWidth="1"/>
    <col min="2309" max="2310" width="5.33203125" style="142" customWidth="1"/>
    <col min="2311" max="2311" width="1.5546875" style="142" customWidth="1"/>
    <col min="2312" max="2312" width="4.44140625" style="142" customWidth="1"/>
    <col min="2313" max="2313" width="4.5546875" style="142" customWidth="1"/>
    <col min="2314" max="2314" width="1.5546875" style="142" customWidth="1"/>
    <col min="2315" max="2315" width="1.6640625" style="142" customWidth="1"/>
    <col min="2316" max="2316" width="3.5546875" style="142" customWidth="1"/>
    <col min="2317" max="2317" width="1.44140625" style="142" customWidth="1"/>
    <col min="2318" max="2318" width="5.33203125" style="142" customWidth="1"/>
    <col min="2319" max="2319" width="1.44140625" style="142" customWidth="1"/>
    <col min="2320" max="2320" width="2.44140625" style="142" customWidth="1"/>
    <col min="2321" max="2321" width="4.5546875" style="142" customWidth="1"/>
    <col min="2322" max="2322" width="2.44140625" style="142" customWidth="1"/>
    <col min="2323" max="2323" width="3.6640625" style="142" customWidth="1"/>
    <col min="2324" max="2324" width="1.44140625" style="142" customWidth="1"/>
    <col min="2325" max="2325" width="4.6640625" style="142" customWidth="1"/>
    <col min="2326" max="2326" width="3.33203125" style="142" customWidth="1"/>
    <col min="2327" max="2555" width="9.33203125" style="142"/>
    <col min="2556" max="2556" width="10.33203125" style="142" customWidth="1"/>
    <col min="2557" max="2557" width="1.5546875" style="142" customWidth="1"/>
    <col min="2558" max="2558" width="2.6640625" style="142" customWidth="1"/>
    <col min="2559" max="2559" width="3.44140625" style="142" customWidth="1"/>
    <col min="2560" max="2560" width="2.44140625" style="142" customWidth="1"/>
    <col min="2561" max="2561" width="6.33203125" style="142" customWidth="1"/>
    <col min="2562" max="2562" width="8.5546875" style="142" customWidth="1"/>
    <col min="2563" max="2563" width="5.44140625" style="142" customWidth="1"/>
    <col min="2564" max="2564" width="7.44140625" style="142" customWidth="1"/>
    <col min="2565" max="2566" width="5.33203125" style="142" customWidth="1"/>
    <col min="2567" max="2567" width="1.5546875" style="142" customWidth="1"/>
    <col min="2568" max="2568" width="4.44140625" style="142" customWidth="1"/>
    <col min="2569" max="2569" width="4.5546875" style="142" customWidth="1"/>
    <col min="2570" max="2570" width="1.5546875" style="142" customWidth="1"/>
    <col min="2571" max="2571" width="1.6640625" style="142" customWidth="1"/>
    <col min="2572" max="2572" width="3.5546875" style="142" customWidth="1"/>
    <col min="2573" max="2573" width="1.44140625" style="142" customWidth="1"/>
    <col min="2574" max="2574" width="5.33203125" style="142" customWidth="1"/>
    <col min="2575" max="2575" width="1.44140625" style="142" customWidth="1"/>
    <col min="2576" max="2576" width="2.44140625" style="142" customWidth="1"/>
    <col min="2577" max="2577" width="4.5546875" style="142" customWidth="1"/>
    <col min="2578" max="2578" width="2.44140625" style="142" customWidth="1"/>
    <col min="2579" max="2579" width="3.6640625" style="142" customWidth="1"/>
    <col min="2580" max="2580" width="1.44140625" style="142" customWidth="1"/>
    <col min="2581" max="2581" width="4.6640625" style="142" customWidth="1"/>
    <col min="2582" max="2582" width="3.33203125" style="142" customWidth="1"/>
    <col min="2583" max="2811" width="9.33203125" style="142"/>
    <col min="2812" max="2812" width="10.33203125" style="142" customWidth="1"/>
    <col min="2813" max="2813" width="1.5546875" style="142" customWidth="1"/>
    <col min="2814" max="2814" width="2.6640625" style="142" customWidth="1"/>
    <col min="2815" max="2815" width="3.44140625" style="142" customWidth="1"/>
    <col min="2816" max="2816" width="2.44140625" style="142" customWidth="1"/>
    <col min="2817" max="2817" width="6.33203125" style="142" customWidth="1"/>
    <col min="2818" max="2818" width="8.5546875" style="142" customWidth="1"/>
    <col min="2819" max="2819" width="5.44140625" style="142" customWidth="1"/>
    <col min="2820" max="2820" width="7.44140625" style="142" customWidth="1"/>
    <col min="2821" max="2822" width="5.33203125" style="142" customWidth="1"/>
    <col min="2823" max="2823" width="1.5546875" style="142" customWidth="1"/>
    <col min="2824" max="2824" width="4.44140625" style="142" customWidth="1"/>
    <col min="2825" max="2825" width="4.5546875" style="142" customWidth="1"/>
    <col min="2826" max="2826" width="1.5546875" style="142" customWidth="1"/>
    <col min="2827" max="2827" width="1.6640625" style="142" customWidth="1"/>
    <col min="2828" max="2828" width="3.5546875" style="142" customWidth="1"/>
    <col min="2829" max="2829" width="1.44140625" style="142" customWidth="1"/>
    <col min="2830" max="2830" width="5.33203125" style="142" customWidth="1"/>
    <col min="2831" max="2831" width="1.44140625" style="142" customWidth="1"/>
    <col min="2832" max="2832" width="2.44140625" style="142" customWidth="1"/>
    <col min="2833" max="2833" width="4.5546875" style="142" customWidth="1"/>
    <col min="2834" max="2834" width="2.44140625" style="142" customWidth="1"/>
    <col min="2835" max="2835" width="3.6640625" style="142" customWidth="1"/>
    <col min="2836" max="2836" width="1.44140625" style="142" customWidth="1"/>
    <col min="2837" max="2837" width="4.6640625" style="142" customWidth="1"/>
    <col min="2838" max="2838" width="3.33203125" style="142" customWidth="1"/>
    <col min="2839" max="3067" width="9.33203125" style="142"/>
    <col min="3068" max="3068" width="10.33203125" style="142" customWidth="1"/>
    <col min="3069" max="3069" width="1.5546875" style="142" customWidth="1"/>
    <col min="3070" max="3070" width="2.6640625" style="142" customWidth="1"/>
    <col min="3071" max="3071" width="3.44140625" style="142" customWidth="1"/>
    <col min="3072" max="3072" width="2.44140625" style="142" customWidth="1"/>
    <col min="3073" max="3073" width="6.33203125" style="142" customWidth="1"/>
    <col min="3074" max="3074" width="8.5546875" style="142" customWidth="1"/>
    <col min="3075" max="3075" width="5.44140625" style="142" customWidth="1"/>
    <col min="3076" max="3076" width="7.44140625" style="142" customWidth="1"/>
    <col min="3077" max="3078" width="5.33203125" style="142" customWidth="1"/>
    <col min="3079" max="3079" width="1.5546875" style="142" customWidth="1"/>
    <col min="3080" max="3080" width="4.44140625" style="142" customWidth="1"/>
    <col min="3081" max="3081" width="4.5546875" style="142" customWidth="1"/>
    <col min="3082" max="3082" width="1.5546875" style="142" customWidth="1"/>
    <col min="3083" max="3083" width="1.6640625" style="142" customWidth="1"/>
    <col min="3084" max="3084" width="3.5546875" style="142" customWidth="1"/>
    <col min="3085" max="3085" width="1.44140625" style="142" customWidth="1"/>
    <col min="3086" max="3086" width="5.33203125" style="142" customWidth="1"/>
    <col min="3087" max="3087" width="1.44140625" style="142" customWidth="1"/>
    <col min="3088" max="3088" width="2.44140625" style="142" customWidth="1"/>
    <col min="3089" max="3089" width="4.5546875" style="142" customWidth="1"/>
    <col min="3090" max="3090" width="2.44140625" style="142" customWidth="1"/>
    <col min="3091" max="3091" width="3.6640625" style="142" customWidth="1"/>
    <col min="3092" max="3092" width="1.44140625" style="142" customWidth="1"/>
    <col min="3093" max="3093" width="4.6640625" style="142" customWidth="1"/>
    <col min="3094" max="3094" width="3.33203125" style="142" customWidth="1"/>
    <col min="3095" max="3323" width="9.33203125" style="142"/>
    <col min="3324" max="3324" width="10.33203125" style="142" customWidth="1"/>
    <col min="3325" max="3325" width="1.5546875" style="142" customWidth="1"/>
    <col min="3326" max="3326" width="2.6640625" style="142" customWidth="1"/>
    <col min="3327" max="3327" width="3.44140625" style="142" customWidth="1"/>
    <col min="3328" max="3328" width="2.44140625" style="142" customWidth="1"/>
    <col min="3329" max="3329" width="6.33203125" style="142" customWidth="1"/>
    <col min="3330" max="3330" width="8.5546875" style="142" customWidth="1"/>
    <col min="3331" max="3331" width="5.44140625" style="142" customWidth="1"/>
    <col min="3332" max="3332" width="7.44140625" style="142" customWidth="1"/>
    <col min="3333" max="3334" width="5.33203125" style="142" customWidth="1"/>
    <col min="3335" max="3335" width="1.5546875" style="142" customWidth="1"/>
    <col min="3336" max="3336" width="4.44140625" style="142" customWidth="1"/>
    <col min="3337" max="3337" width="4.5546875" style="142" customWidth="1"/>
    <col min="3338" max="3338" width="1.5546875" style="142" customWidth="1"/>
    <col min="3339" max="3339" width="1.6640625" style="142" customWidth="1"/>
    <col min="3340" max="3340" width="3.5546875" style="142" customWidth="1"/>
    <col min="3341" max="3341" width="1.44140625" style="142" customWidth="1"/>
    <col min="3342" max="3342" width="5.33203125" style="142" customWidth="1"/>
    <col min="3343" max="3343" width="1.44140625" style="142" customWidth="1"/>
    <col min="3344" max="3344" width="2.44140625" style="142" customWidth="1"/>
    <col min="3345" max="3345" width="4.5546875" style="142" customWidth="1"/>
    <col min="3346" max="3346" width="2.44140625" style="142" customWidth="1"/>
    <col min="3347" max="3347" width="3.6640625" style="142" customWidth="1"/>
    <col min="3348" max="3348" width="1.44140625" style="142" customWidth="1"/>
    <col min="3349" max="3349" width="4.6640625" style="142" customWidth="1"/>
    <col min="3350" max="3350" width="3.33203125" style="142" customWidth="1"/>
    <col min="3351" max="3579" width="9.33203125" style="142"/>
    <col min="3580" max="3580" width="10.33203125" style="142" customWidth="1"/>
    <col min="3581" max="3581" width="1.5546875" style="142" customWidth="1"/>
    <col min="3582" max="3582" width="2.6640625" style="142" customWidth="1"/>
    <col min="3583" max="3583" width="3.44140625" style="142" customWidth="1"/>
    <col min="3584" max="3584" width="2.44140625" style="142" customWidth="1"/>
    <col min="3585" max="3585" width="6.33203125" style="142" customWidth="1"/>
    <col min="3586" max="3586" width="8.5546875" style="142" customWidth="1"/>
    <col min="3587" max="3587" width="5.44140625" style="142" customWidth="1"/>
    <col min="3588" max="3588" width="7.44140625" style="142" customWidth="1"/>
    <col min="3589" max="3590" width="5.33203125" style="142" customWidth="1"/>
    <col min="3591" max="3591" width="1.5546875" style="142" customWidth="1"/>
    <col min="3592" max="3592" width="4.44140625" style="142" customWidth="1"/>
    <col min="3593" max="3593" width="4.5546875" style="142" customWidth="1"/>
    <col min="3594" max="3594" width="1.5546875" style="142" customWidth="1"/>
    <col min="3595" max="3595" width="1.6640625" style="142" customWidth="1"/>
    <col min="3596" max="3596" width="3.5546875" style="142" customWidth="1"/>
    <col min="3597" max="3597" width="1.44140625" style="142" customWidth="1"/>
    <col min="3598" max="3598" width="5.33203125" style="142" customWidth="1"/>
    <col min="3599" max="3599" width="1.44140625" style="142" customWidth="1"/>
    <col min="3600" max="3600" width="2.44140625" style="142" customWidth="1"/>
    <col min="3601" max="3601" width="4.5546875" style="142" customWidth="1"/>
    <col min="3602" max="3602" width="2.44140625" style="142" customWidth="1"/>
    <col min="3603" max="3603" width="3.6640625" style="142" customWidth="1"/>
    <col min="3604" max="3604" width="1.44140625" style="142" customWidth="1"/>
    <col min="3605" max="3605" width="4.6640625" style="142" customWidth="1"/>
    <col min="3606" max="3606" width="3.33203125" style="142" customWidth="1"/>
    <col min="3607" max="3835" width="9.33203125" style="142"/>
    <col min="3836" max="3836" width="10.33203125" style="142" customWidth="1"/>
    <col min="3837" max="3837" width="1.5546875" style="142" customWidth="1"/>
    <col min="3838" max="3838" width="2.6640625" style="142" customWidth="1"/>
    <col min="3839" max="3839" width="3.44140625" style="142" customWidth="1"/>
    <col min="3840" max="3840" width="2.44140625" style="142" customWidth="1"/>
    <col min="3841" max="3841" width="6.33203125" style="142" customWidth="1"/>
    <col min="3842" max="3842" width="8.5546875" style="142" customWidth="1"/>
    <col min="3843" max="3843" width="5.44140625" style="142" customWidth="1"/>
    <col min="3844" max="3844" width="7.44140625" style="142" customWidth="1"/>
    <col min="3845" max="3846" width="5.33203125" style="142" customWidth="1"/>
    <col min="3847" max="3847" width="1.5546875" style="142" customWidth="1"/>
    <col min="3848" max="3848" width="4.44140625" style="142" customWidth="1"/>
    <col min="3849" max="3849" width="4.5546875" style="142" customWidth="1"/>
    <col min="3850" max="3850" width="1.5546875" style="142" customWidth="1"/>
    <col min="3851" max="3851" width="1.6640625" style="142" customWidth="1"/>
    <col min="3852" max="3852" width="3.5546875" style="142" customWidth="1"/>
    <col min="3853" max="3853" width="1.44140625" style="142" customWidth="1"/>
    <col min="3854" max="3854" width="5.33203125" style="142" customWidth="1"/>
    <col min="3855" max="3855" width="1.44140625" style="142" customWidth="1"/>
    <col min="3856" max="3856" width="2.44140625" style="142" customWidth="1"/>
    <col min="3857" max="3857" width="4.5546875" style="142" customWidth="1"/>
    <col min="3858" max="3858" width="2.44140625" style="142" customWidth="1"/>
    <col min="3859" max="3859" width="3.6640625" style="142" customWidth="1"/>
    <col min="3860" max="3860" width="1.44140625" style="142" customWidth="1"/>
    <col min="3861" max="3861" width="4.6640625" style="142" customWidth="1"/>
    <col min="3862" max="3862" width="3.33203125" style="142" customWidth="1"/>
    <col min="3863" max="4091" width="9.33203125" style="142"/>
    <col min="4092" max="4092" width="10.33203125" style="142" customWidth="1"/>
    <col min="4093" max="4093" width="1.5546875" style="142" customWidth="1"/>
    <col min="4094" max="4094" width="2.6640625" style="142" customWidth="1"/>
    <col min="4095" max="4095" width="3.44140625" style="142" customWidth="1"/>
    <col min="4096" max="4096" width="2.44140625" style="142" customWidth="1"/>
    <col min="4097" max="4097" width="6.33203125" style="142" customWidth="1"/>
    <col min="4098" max="4098" width="8.5546875" style="142" customWidth="1"/>
    <col min="4099" max="4099" width="5.44140625" style="142" customWidth="1"/>
    <col min="4100" max="4100" width="7.44140625" style="142" customWidth="1"/>
    <col min="4101" max="4102" width="5.33203125" style="142" customWidth="1"/>
    <col min="4103" max="4103" width="1.5546875" style="142" customWidth="1"/>
    <col min="4104" max="4104" width="4.44140625" style="142" customWidth="1"/>
    <col min="4105" max="4105" width="4.5546875" style="142" customWidth="1"/>
    <col min="4106" max="4106" width="1.5546875" style="142" customWidth="1"/>
    <col min="4107" max="4107" width="1.6640625" style="142" customWidth="1"/>
    <col min="4108" max="4108" width="3.5546875" style="142" customWidth="1"/>
    <col min="4109" max="4109" width="1.44140625" style="142" customWidth="1"/>
    <col min="4110" max="4110" width="5.33203125" style="142" customWidth="1"/>
    <col min="4111" max="4111" width="1.44140625" style="142" customWidth="1"/>
    <col min="4112" max="4112" width="2.44140625" style="142" customWidth="1"/>
    <col min="4113" max="4113" width="4.5546875" style="142" customWidth="1"/>
    <col min="4114" max="4114" width="2.44140625" style="142" customWidth="1"/>
    <col min="4115" max="4115" width="3.6640625" style="142" customWidth="1"/>
    <col min="4116" max="4116" width="1.44140625" style="142" customWidth="1"/>
    <col min="4117" max="4117" width="4.6640625" style="142" customWidth="1"/>
    <col min="4118" max="4118" width="3.33203125" style="142" customWidth="1"/>
    <col min="4119" max="4347" width="9.33203125" style="142"/>
    <col min="4348" max="4348" width="10.33203125" style="142" customWidth="1"/>
    <col min="4349" max="4349" width="1.5546875" style="142" customWidth="1"/>
    <col min="4350" max="4350" width="2.6640625" style="142" customWidth="1"/>
    <col min="4351" max="4351" width="3.44140625" style="142" customWidth="1"/>
    <col min="4352" max="4352" width="2.44140625" style="142" customWidth="1"/>
    <col min="4353" max="4353" width="6.33203125" style="142" customWidth="1"/>
    <col min="4354" max="4354" width="8.5546875" style="142" customWidth="1"/>
    <col min="4355" max="4355" width="5.44140625" style="142" customWidth="1"/>
    <col min="4356" max="4356" width="7.44140625" style="142" customWidth="1"/>
    <col min="4357" max="4358" width="5.33203125" style="142" customWidth="1"/>
    <col min="4359" max="4359" width="1.5546875" style="142" customWidth="1"/>
    <col min="4360" max="4360" width="4.44140625" style="142" customWidth="1"/>
    <col min="4361" max="4361" width="4.5546875" style="142" customWidth="1"/>
    <col min="4362" max="4362" width="1.5546875" style="142" customWidth="1"/>
    <col min="4363" max="4363" width="1.6640625" style="142" customWidth="1"/>
    <col min="4364" max="4364" width="3.5546875" style="142" customWidth="1"/>
    <col min="4365" max="4365" width="1.44140625" style="142" customWidth="1"/>
    <col min="4366" max="4366" width="5.33203125" style="142" customWidth="1"/>
    <col min="4367" max="4367" width="1.44140625" style="142" customWidth="1"/>
    <col min="4368" max="4368" width="2.44140625" style="142" customWidth="1"/>
    <col min="4369" max="4369" width="4.5546875" style="142" customWidth="1"/>
    <col min="4370" max="4370" width="2.44140625" style="142" customWidth="1"/>
    <col min="4371" max="4371" width="3.6640625" style="142" customWidth="1"/>
    <col min="4372" max="4372" width="1.44140625" style="142" customWidth="1"/>
    <col min="4373" max="4373" width="4.6640625" style="142" customWidth="1"/>
    <col min="4374" max="4374" width="3.33203125" style="142" customWidth="1"/>
    <col min="4375" max="4603" width="9.33203125" style="142"/>
    <col min="4604" max="4604" width="10.33203125" style="142" customWidth="1"/>
    <col min="4605" max="4605" width="1.5546875" style="142" customWidth="1"/>
    <col min="4606" max="4606" width="2.6640625" style="142" customWidth="1"/>
    <col min="4607" max="4607" width="3.44140625" style="142" customWidth="1"/>
    <col min="4608" max="4608" width="2.44140625" style="142" customWidth="1"/>
    <col min="4609" max="4609" width="6.33203125" style="142" customWidth="1"/>
    <col min="4610" max="4610" width="8.5546875" style="142" customWidth="1"/>
    <col min="4611" max="4611" width="5.44140625" style="142" customWidth="1"/>
    <col min="4612" max="4612" width="7.44140625" style="142" customWidth="1"/>
    <col min="4613" max="4614" width="5.33203125" style="142" customWidth="1"/>
    <col min="4615" max="4615" width="1.5546875" style="142" customWidth="1"/>
    <col min="4616" max="4616" width="4.44140625" style="142" customWidth="1"/>
    <col min="4617" max="4617" width="4.5546875" style="142" customWidth="1"/>
    <col min="4618" max="4618" width="1.5546875" style="142" customWidth="1"/>
    <col min="4619" max="4619" width="1.6640625" style="142" customWidth="1"/>
    <col min="4620" max="4620" width="3.5546875" style="142" customWidth="1"/>
    <col min="4621" max="4621" width="1.44140625" style="142" customWidth="1"/>
    <col min="4622" max="4622" width="5.33203125" style="142" customWidth="1"/>
    <col min="4623" max="4623" width="1.44140625" style="142" customWidth="1"/>
    <col min="4624" max="4624" width="2.44140625" style="142" customWidth="1"/>
    <col min="4625" max="4625" width="4.5546875" style="142" customWidth="1"/>
    <col min="4626" max="4626" width="2.44140625" style="142" customWidth="1"/>
    <col min="4627" max="4627" width="3.6640625" style="142" customWidth="1"/>
    <col min="4628" max="4628" width="1.44140625" style="142" customWidth="1"/>
    <col min="4629" max="4629" width="4.6640625" style="142" customWidth="1"/>
    <col min="4630" max="4630" width="3.33203125" style="142" customWidth="1"/>
    <col min="4631" max="4859" width="9.33203125" style="142"/>
    <col min="4860" max="4860" width="10.33203125" style="142" customWidth="1"/>
    <col min="4861" max="4861" width="1.5546875" style="142" customWidth="1"/>
    <col min="4862" max="4862" width="2.6640625" style="142" customWidth="1"/>
    <col min="4863" max="4863" width="3.44140625" style="142" customWidth="1"/>
    <col min="4864" max="4864" width="2.44140625" style="142" customWidth="1"/>
    <col min="4865" max="4865" width="6.33203125" style="142" customWidth="1"/>
    <col min="4866" max="4866" width="8.5546875" style="142" customWidth="1"/>
    <col min="4867" max="4867" width="5.44140625" style="142" customWidth="1"/>
    <col min="4868" max="4868" width="7.44140625" style="142" customWidth="1"/>
    <col min="4869" max="4870" width="5.33203125" style="142" customWidth="1"/>
    <col min="4871" max="4871" width="1.5546875" style="142" customWidth="1"/>
    <col min="4872" max="4872" width="4.44140625" style="142" customWidth="1"/>
    <col min="4873" max="4873" width="4.5546875" style="142" customWidth="1"/>
    <col min="4874" max="4874" width="1.5546875" style="142" customWidth="1"/>
    <col min="4875" max="4875" width="1.6640625" style="142" customWidth="1"/>
    <col min="4876" max="4876" width="3.5546875" style="142" customWidth="1"/>
    <col min="4877" max="4877" width="1.44140625" style="142" customWidth="1"/>
    <col min="4878" max="4878" width="5.33203125" style="142" customWidth="1"/>
    <col min="4879" max="4879" width="1.44140625" style="142" customWidth="1"/>
    <col min="4880" max="4880" width="2.44140625" style="142" customWidth="1"/>
    <col min="4881" max="4881" width="4.5546875" style="142" customWidth="1"/>
    <col min="4882" max="4882" width="2.44140625" style="142" customWidth="1"/>
    <col min="4883" max="4883" width="3.6640625" style="142" customWidth="1"/>
    <col min="4884" max="4884" width="1.44140625" style="142" customWidth="1"/>
    <col min="4885" max="4885" width="4.6640625" style="142" customWidth="1"/>
    <col min="4886" max="4886" width="3.33203125" style="142" customWidth="1"/>
    <col min="4887" max="5115" width="9.33203125" style="142"/>
    <col min="5116" max="5116" width="10.33203125" style="142" customWidth="1"/>
    <col min="5117" max="5117" width="1.5546875" style="142" customWidth="1"/>
    <col min="5118" max="5118" width="2.6640625" style="142" customWidth="1"/>
    <col min="5119" max="5119" width="3.44140625" style="142" customWidth="1"/>
    <col min="5120" max="5120" width="2.44140625" style="142" customWidth="1"/>
    <col min="5121" max="5121" width="6.33203125" style="142" customWidth="1"/>
    <col min="5122" max="5122" width="8.5546875" style="142" customWidth="1"/>
    <col min="5123" max="5123" width="5.44140625" style="142" customWidth="1"/>
    <col min="5124" max="5124" width="7.44140625" style="142" customWidth="1"/>
    <col min="5125" max="5126" width="5.33203125" style="142" customWidth="1"/>
    <col min="5127" max="5127" width="1.5546875" style="142" customWidth="1"/>
    <col min="5128" max="5128" width="4.44140625" style="142" customWidth="1"/>
    <col min="5129" max="5129" width="4.5546875" style="142" customWidth="1"/>
    <col min="5130" max="5130" width="1.5546875" style="142" customWidth="1"/>
    <col min="5131" max="5131" width="1.6640625" style="142" customWidth="1"/>
    <col min="5132" max="5132" width="3.5546875" style="142" customWidth="1"/>
    <col min="5133" max="5133" width="1.44140625" style="142" customWidth="1"/>
    <col min="5134" max="5134" width="5.33203125" style="142" customWidth="1"/>
    <col min="5135" max="5135" width="1.44140625" style="142" customWidth="1"/>
    <col min="5136" max="5136" width="2.44140625" style="142" customWidth="1"/>
    <col min="5137" max="5137" width="4.5546875" style="142" customWidth="1"/>
    <col min="5138" max="5138" width="2.44140625" style="142" customWidth="1"/>
    <col min="5139" max="5139" width="3.6640625" style="142" customWidth="1"/>
    <col min="5140" max="5140" width="1.44140625" style="142" customWidth="1"/>
    <col min="5141" max="5141" width="4.6640625" style="142" customWidth="1"/>
    <col min="5142" max="5142" width="3.33203125" style="142" customWidth="1"/>
    <col min="5143" max="5371" width="9.33203125" style="142"/>
    <col min="5372" max="5372" width="10.33203125" style="142" customWidth="1"/>
    <col min="5373" max="5373" width="1.5546875" style="142" customWidth="1"/>
    <col min="5374" max="5374" width="2.6640625" style="142" customWidth="1"/>
    <col min="5375" max="5375" width="3.44140625" style="142" customWidth="1"/>
    <col min="5376" max="5376" width="2.44140625" style="142" customWidth="1"/>
    <col min="5377" max="5377" width="6.33203125" style="142" customWidth="1"/>
    <col min="5378" max="5378" width="8.5546875" style="142" customWidth="1"/>
    <col min="5379" max="5379" width="5.44140625" style="142" customWidth="1"/>
    <col min="5380" max="5380" width="7.44140625" style="142" customWidth="1"/>
    <col min="5381" max="5382" width="5.33203125" style="142" customWidth="1"/>
    <col min="5383" max="5383" width="1.5546875" style="142" customWidth="1"/>
    <col min="5384" max="5384" width="4.44140625" style="142" customWidth="1"/>
    <col min="5385" max="5385" width="4.5546875" style="142" customWidth="1"/>
    <col min="5386" max="5386" width="1.5546875" style="142" customWidth="1"/>
    <col min="5387" max="5387" width="1.6640625" style="142" customWidth="1"/>
    <col min="5388" max="5388" width="3.5546875" style="142" customWidth="1"/>
    <col min="5389" max="5389" width="1.44140625" style="142" customWidth="1"/>
    <col min="5390" max="5390" width="5.33203125" style="142" customWidth="1"/>
    <col min="5391" max="5391" width="1.44140625" style="142" customWidth="1"/>
    <col min="5392" max="5392" width="2.44140625" style="142" customWidth="1"/>
    <col min="5393" max="5393" width="4.5546875" style="142" customWidth="1"/>
    <col min="5394" max="5394" width="2.44140625" style="142" customWidth="1"/>
    <col min="5395" max="5395" width="3.6640625" style="142" customWidth="1"/>
    <col min="5396" max="5396" width="1.44140625" style="142" customWidth="1"/>
    <col min="5397" max="5397" width="4.6640625" style="142" customWidth="1"/>
    <col min="5398" max="5398" width="3.33203125" style="142" customWidth="1"/>
    <col min="5399" max="5627" width="9.33203125" style="142"/>
    <col min="5628" max="5628" width="10.33203125" style="142" customWidth="1"/>
    <col min="5629" max="5629" width="1.5546875" style="142" customWidth="1"/>
    <col min="5630" max="5630" width="2.6640625" style="142" customWidth="1"/>
    <col min="5631" max="5631" width="3.44140625" style="142" customWidth="1"/>
    <col min="5632" max="5632" width="2.44140625" style="142" customWidth="1"/>
    <col min="5633" max="5633" width="6.33203125" style="142" customWidth="1"/>
    <col min="5634" max="5634" width="8.5546875" style="142" customWidth="1"/>
    <col min="5635" max="5635" width="5.44140625" style="142" customWidth="1"/>
    <col min="5636" max="5636" width="7.44140625" style="142" customWidth="1"/>
    <col min="5637" max="5638" width="5.33203125" style="142" customWidth="1"/>
    <col min="5639" max="5639" width="1.5546875" style="142" customWidth="1"/>
    <col min="5640" max="5640" width="4.44140625" style="142" customWidth="1"/>
    <col min="5641" max="5641" width="4.5546875" style="142" customWidth="1"/>
    <col min="5642" max="5642" width="1.5546875" style="142" customWidth="1"/>
    <col min="5643" max="5643" width="1.6640625" style="142" customWidth="1"/>
    <col min="5644" max="5644" width="3.5546875" style="142" customWidth="1"/>
    <col min="5645" max="5645" width="1.44140625" style="142" customWidth="1"/>
    <col min="5646" max="5646" width="5.33203125" style="142" customWidth="1"/>
    <col min="5647" max="5647" width="1.44140625" style="142" customWidth="1"/>
    <col min="5648" max="5648" width="2.44140625" style="142" customWidth="1"/>
    <col min="5649" max="5649" width="4.5546875" style="142" customWidth="1"/>
    <col min="5650" max="5650" width="2.44140625" style="142" customWidth="1"/>
    <col min="5651" max="5651" width="3.6640625" style="142" customWidth="1"/>
    <col min="5652" max="5652" width="1.44140625" style="142" customWidth="1"/>
    <col min="5653" max="5653" width="4.6640625" style="142" customWidth="1"/>
    <col min="5654" max="5654" width="3.33203125" style="142" customWidth="1"/>
    <col min="5655" max="5883" width="9.33203125" style="142"/>
    <col min="5884" max="5884" width="10.33203125" style="142" customWidth="1"/>
    <col min="5885" max="5885" width="1.5546875" style="142" customWidth="1"/>
    <col min="5886" max="5886" width="2.6640625" style="142" customWidth="1"/>
    <col min="5887" max="5887" width="3.44140625" style="142" customWidth="1"/>
    <col min="5888" max="5888" width="2.44140625" style="142" customWidth="1"/>
    <col min="5889" max="5889" width="6.33203125" style="142" customWidth="1"/>
    <col min="5890" max="5890" width="8.5546875" style="142" customWidth="1"/>
    <col min="5891" max="5891" width="5.44140625" style="142" customWidth="1"/>
    <col min="5892" max="5892" width="7.44140625" style="142" customWidth="1"/>
    <col min="5893" max="5894" width="5.33203125" style="142" customWidth="1"/>
    <col min="5895" max="5895" width="1.5546875" style="142" customWidth="1"/>
    <col min="5896" max="5896" width="4.44140625" style="142" customWidth="1"/>
    <col min="5897" max="5897" width="4.5546875" style="142" customWidth="1"/>
    <col min="5898" max="5898" width="1.5546875" style="142" customWidth="1"/>
    <col min="5899" max="5899" width="1.6640625" style="142" customWidth="1"/>
    <col min="5900" max="5900" width="3.5546875" style="142" customWidth="1"/>
    <col min="5901" max="5901" width="1.44140625" style="142" customWidth="1"/>
    <col min="5902" max="5902" width="5.33203125" style="142" customWidth="1"/>
    <col min="5903" max="5903" width="1.44140625" style="142" customWidth="1"/>
    <col min="5904" max="5904" width="2.44140625" style="142" customWidth="1"/>
    <col min="5905" max="5905" width="4.5546875" style="142" customWidth="1"/>
    <col min="5906" max="5906" width="2.44140625" style="142" customWidth="1"/>
    <col min="5907" max="5907" width="3.6640625" style="142" customWidth="1"/>
    <col min="5908" max="5908" width="1.44140625" style="142" customWidth="1"/>
    <col min="5909" max="5909" width="4.6640625" style="142" customWidth="1"/>
    <col min="5910" max="5910" width="3.33203125" style="142" customWidth="1"/>
    <col min="5911" max="6139" width="9.33203125" style="142"/>
    <col min="6140" max="6140" width="10.33203125" style="142" customWidth="1"/>
    <col min="6141" max="6141" width="1.5546875" style="142" customWidth="1"/>
    <col min="6142" max="6142" width="2.6640625" style="142" customWidth="1"/>
    <col min="6143" max="6143" width="3.44140625" style="142" customWidth="1"/>
    <col min="6144" max="6144" width="2.44140625" style="142" customWidth="1"/>
    <col min="6145" max="6145" width="6.33203125" style="142" customWidth="1"/>
    <col min="6146" max="6146" width="8.5546875" style="142" customWidth="1"/>
    <col min="6147" max="6147" width="5.44140625" style="142" customWidth="1"/>
    <col min="6148" max="6148" width="7.44140625" style="142" customWidth="1"/>
    <col min="6149" max="6150" width="5.33203125" style="142" customWidth="1"/>
    <col min="6151" max="6151" width="1.5546875" style="142" customWidth="1"/>
    <col min="6152" max="6152" width="4.44140625" style="142" customWidth="1"/>
    <col min="6153" max="6153" width="4.5546875" style="142" customWidth="1"/>
    <col min="6154" max="6154" width="1.5546875" style="142" customWidth="1"/>
    <col min="6155" max="6155" width="1.6640625" style="142" customWidth="1"/>
    <col min="6156" max="6156" width="3.5546875" style="142" customWidth="1"/>
    <col min="6157" max="6157" width="1.44140625" style="142" customWidth="1"/>
    <col min="6158" max="6158" width="5.33203125" style="142" customWidth="1"/>
    <col min="6159" max="6159" width="1.44140625" style="142" customWidth="1"/>
    <col min="6160" max="6160" width="2.44140625" style="142" customWidth="1"/>
    <col min="6161" max="6161" width="4.5546875" style="142" customWidth="1"/>
    <col min="6162" max="6162" width="2.44140625" style="142" customWidth="1"/>
    <col min="6163" max="6163" width="3.6640625" style="142" customWidth="1"/>
    <col min="6164" max="6164" width="1.44140625" style="142" customWidth="1"/>
    <col min="6165" max="6165" width="4.6640625" style="142" customWidth="1"/>
    <col min="6166" max="6166" width="3.33203125" style="142" customWidth="1"/>
    <col min="6167" max="6395" width="9.33203125" style="142"/>
    <col min="6396" max="6396" width="10.33203125" style="142" customWidth="1"/>
    <col min="6397" max="6397" width="1.5546875" style="142" customWidth="1"/>
    <col min="6398" max="6398" width="2.6640625" style="142" customWidth="1"/>
    <col min="6399" max="6399" width="3.44140625" style="142" customWidth="1"/>
    <col min="6400" max="6400" width="2.44140625" style="142" customWidth="1"/>
    <col min="6401" max="6401" width="6.33203125" style="142" customWidth="1"/>
    <col min="6402" max="6402" width="8.5546875" style="142" customWidth="1"/>
    <col min="6403" max="6403" width="5.44140625" style="142" customWidth="1"/>
    <col min="6404" max="6404" width="7.44140625" style="142" customWidth="1"/>
    <col min="6405" max="6406" width="5.33203125" style="142" customWidth="1"/>
    <col min="6407" max="6407" width="1.5546875" style="142" customWidth="1"/>
    <col min="6408" max="6408" width="4.44140625" style="142" customWidth="1"/>
    <col min="6409" max="6409" width="4.5546875" style="142" customWidth="1"/>
    <col min="6410" max="6410" width="1.5546875" style="142" customWidth="1"/>
    <col min="6411" max="6411" width="1.6640625" style="142" customWidth="1"/>
    <col min="6412" max="6412" width="3.5546875" style="142" customWidth="1"/>
    <col min="6413" max="6413" width="1.44140625" style="142" customWidth="1"/>
    <col min="6414" max="6414" width="5.33203125" style="142" customWidth="1"/>
    <col min="6415" max="6415" width="1.44140625" style="142" customWidth="1"/>
    <col min="6416" max="6416" width="2.44140625" style="142" customWidth="1"/>
    <col min="6417" max="6417" width="4.5546875" style="142" customWidth="1"/>
    <col min="6418" max="6418" width="2.44140625" style="142" customWidth="1"/>
    <col min="6419" max="6419" width="3.6640625" style="142" customWidth="1"/>
    <col min="6420" max="6420" width="1.44140625" style="142" customWidth="1"/>
    <col min="6421" max="6421" width="4.6640625" style="142" customWidth="1"/>
    <col min="6422" max="6422" width="3.33203125" style="142" customWidth="1"/>
    <col min="6423" max="6651" width="9.33203125" style="142"/>
    <col min="6652" max="6652" width="10.33203125" style="142" customWidth="1"/>
    <col min="6653" max="6653" width="1.5546875" style="142" customWidth="1"/>
    <col min="6654" max="6654" width="2.6640625" style="142" customWidth="1"/>
    <col min="6655" max="6655" width="3.44140625" style="142" customWidth="1"/>
    <col min="6656" max="6656" width="2.44140625" style="142" customWidth="1"/>
    <col min="6657" max="6657" width="6.33203125" style="142" customWidth="1"/>
    <col min="6658" max="6658" width="8.5546875" style="142" customWidth="1"/>
    <col min="6659" max="6659" width="5.44140625" style="142" customWidth="1"/>
    <col min="6660" max="6660" width="7.44140625" style="142" customWidth="1"/>
    <col min="6661" max="6662" width="5.33203125" style="142" customWidth="1"/>
    <col min="6663" max="6663" width="1.5546875" style="142" customWidth="1"/>
    <col min="6664" max="6664" width="4.44140625" style="142" customWidth="1"/>
    <col min="6665" max="6665" width="4.5546875" style="142" customWidth="1"/>
    <col min="6666" max="6666" width="1.5546875" style="142" customWidth="1"/>
    <col min="6667" max="6667" width="1.6640625" style="142" customWidth="1"/>
    <col min="6668" max="6668" width="3.5546875" style="142" customWidth="1"/>
    <col min="6669" max="6669" width="1.44140625" style="142" customWidth="1"/>
    <col min="6670" max="6670" width="5.33203125" style="142" customWidth="1"/>
    <col min="6671" max="6671" width="1.44140625" style="142" customWidth="1"/>
    <col min="6672" max="6672" width="2.44140625" style="142" customWidth="1"/>
    <col min="6673" max="6673" width="4.5546875" style="142" customWidth="1"/>
    <col min="6674" max="6674" width="2.44140625" style="142" customWidth="1"/>
    <col min="6675" max="6675" width="3.6640625" style="142" customWidth="1"/>
    <col min="6676" max="6676" width="1.44140625" style="142" customWidth="1"/>
    <col min="6677" max="6677" width="4.6640625" style="142" customWidth="1"/>
    <col min="6678" max="6678" width="3.33203125" style="142" customWidth="1"/>
    <col min="6679" max="6907" width="9.33203125" style="142"/>
    <col min="6908" max="6908" width="10.33203125" style="142" customWidth="1"/>
    <col min="6909" max="6909" width="1.5546875" style="142" customWidth="1"/>
    <col min="6910" max="6910" width="2.6640625" style="142" customWidth="1"/>
    <col min="6911" max="6911" width="3.44140625" style="142" customWidth="1"/>
    <col min="6912" max="6912" width="2.44140625" style="142" customWidth="1"/>
    <col min="6913" max="6913" width="6.33203125" style="142" customWidth="1"/>
    <col min="6914" max="6914" width="8.5546875" style="142" customWidth="1"/>
    <col min="6915" max="6915" width="5.44140625" style="142" customWidth="1"/>
    <col min="6916" max="6916" width="7.44140625" style="142" customWidth="1"/>
    <col min="6917" max="6918" width="5.33203125" style="142" customWidth="1"/>
    <col min="6919" max="6919" width="1.5546875" style="142" customWidth="1"/>
    <col min="6920" max="6920" width="4.44140625" style="142" customWidth="1"/>
    <col min="6921" max="6921" width="4.5546875" style="142" customWidth="1"/>
    <col min="6922" max="6922" width="1.5546875" style="142" customWidth="1"/>
    <col min="6923" max="6923" width="1.6640625" style="142" customWidth="1"/>
    <col min="6924" max="6924" width="3.5546875" style="142" customWidth="1"/>
    <col min="6925" max="6925" width="1.44140625" style="142" customWidth="1"/>
    <col min="6926" max="6926" width="5.33203125" style="142" customWidth="1"/>
    <col min="6927" max="6927" width="1.44140625" style="142" customWidth="1"/>
    <col min="6928" max="6928" width="2.44140625" style="142" customWidth="1"/>
    <col min="6929" max="6929" width="4.5546875" style="142" customWidth="1"/>
    <col min="6930" max="6930" width="2.44140625" style="142" customWidth="1"/>
    <col min="6931" max="6931" width="3.6640625" style="142" customWidth="1"/>
    <col min="6932" max="6932" width="1.44140625" style="142" customWidth="1"/>
    <col min="6933" max="6933" width="4.6640625" style="142" customWidth="1"/>
    <col min="6934" max="6934" width="3.33203125" style="142" customWidth="1"/>
    <col min="6935" max="7163" width="9.33203125" style="142"/>
    <col min="7164" max="7164" width="10.33203125" style="142" customWidth="1"/>
    <col min="7165" max="7165" width="1.5546875" style="142" customWidth="1"/>
    <col min="7166" max="7166" width="2.6640625" style="142" customWidth="1"/>
    <col min="7167" max="7167" width="3.44140625" style="142" customWidth="1"/>
    <col min="7168" max="7168" width="2.44140625" style="142" customWidth="1"/>
    <col min="7169" max="7169" width="6.33203125" style="142" customWidth="1"/>
    <col min="7170" max="7170" width="8.5546875" style="142" customWidth="1"/>
    <col min="7171" max="7171" width="5.44140625" style="142" customWidth="1"/>
    <col min="7172" max="7172" width="7.44140625" style="142" customWidth="1"/>
    <col min="7173" max="7174" width="5.33203125" style="142" customWidth="1"/>
    <col min="7175" max="7175" width="1.5546875" style="142" customWidth="1"/>
    <col min="7176" max="7176" width="4.44140625" style="142" customWidth="1"/>
    <col min="7177" max="7177" width="4.5546875" style="142" customWidth="1"/>
    <col min="7178" max="7178" width="1.5546875" style="142" customWidth="1"/>
    <col min="7179" max="7179" width="1.6640625" style="142" customWidth="1"/>
    <col min="7180" max="7180" width="3.5546875" style="142" customWidth="1"/>
    <col min="7181" max="7181" width="1.44140625" style="142" customWidth="1"/>
    <col min="7182" max="7182" width="5.33203125" style="142" customWidth="1"/>
    <col min="7183" max="7183" width="1.44140625" style="142" customWidth="1"/>
    <col min="7184" max="7184" width="2.44140625" style="142" customWidth="1"/>
    <col min="7185" max="7185" width="4.5546875" style="142" customWidth="1"/>
    <col min="7186" max="7186" width="2.44140625" style="142" customWidth="1"/>
    <col min="7187" max="7187" width="3.6640625" style="142" customWidth="1"/>
    <col min="7188" max="7188" width="1.44140625" style="142" customWidth="1"/>
    <col min="7189" max="7189" width="4.6640625" style="142" customWidth="1"/>
    <col min="7190" max="7190" width="3.33203125" style="142" customWidth="1"/>
    <col min="7191" max="7419" width="9.33203125" style="142"/>
    <col min="7420" max="7420" width="10.33203125" style="142" customWidth="1"/>
    <col min="7421" max="7421" width="1.5546875" style="142" customWidth="1"/>
    <col min="7422" max="7422" width="2.6640625" style="142" customWidth="1"/>
    <col min="7423" max="7423" width="3.44140625" style="142" customWidth="1"/>
    <col min="7424" max="7424" width="2.44140625" style="142" customWidth="1"/>
    <col min="7425" max="7425" width="6.33203125" style="142" customWidth="1"/>
    <col min="7426" max="7426" width="8.5546875" style="142" customWidth="1"/>
    <col min="7427" max="7427" width="5.44140625" style="142" customWidth="1"/>
    <col min="7428" max="7428" width="7.44140625" style="142" customWidth="1"/>
    <col min="7429" max="7430" width="5.33203125" style="142" customWidth="1"/>
    <col min="7431" max="7431" width="1.5546875" style="142" customWidth="1"/>
    <col min="7432" max="7432" width="4.44140625" style="142" customWidth="1"/>
    <col min="7433" max="7433" width="4.5546875" style="142" customWidth="1"/>
    <col min="7434" max="7434" width="1.5546875" style="142" customWidth="1"/>
    <col min="7435" max="7435" width="1.6640625" style="142" customWidth="1"/>
    <col min="7436" max="7436" width="3.5546875" style="142" customWidth="1"/>
    <col min="7437" max="7437" width="1.44140625" style="142" customWidth="1"/>
    <col min="7438" max="7438" width="5.33203125" style="142" customWidth="1"/>
    <col min="7439" max="7439" width="1.44140625" style="142" customWidth="1"/>
    <col min="7440" max="7440" width="2.44140625" style="142" customWidth="1"/>
    <col min="7441" max="7441" width="4.5546875" style="142" customWidth="1"/>
    <col min="7442" max="7442" width="2.44140625" style="142" customWidth="1"/>
    <col min="7443" max="7443" width="3.6640625" style="142" customWidth="1"/>
    <col min="7444" max="7444" width="1.44140625" style="142" customWidth="1"/>
    <col min="7445" max="7445" width="4.6640625" style="142" customWidth="1"/>
    <col min="7446" max="7446" width="3.33203125" style="142" customWidth="1"/>
    <col min="7447" max="7675" width="9.33203125" style="142"/>
    <col min="7676" max="7676" width="10.33203125" style="142" customWidth="1"/>
    <col min="7677" max="7677" width="1.5546875" style="142" customWidth="1"/>
    <col min="7678" max="7678" width="2.6640625" style="142" customWidth="1"/>
    <col min="7679" max="7679" width="3.44140625" style="142" customWidth="1"/>
    <col min="7680" max="7680" width="2.44140625" style="142" customWidth="1"/>
    <col min="7681" max="7681" width="6.33203125" style="142" customWidth="1"/>
    <col min="7682" max="7682" width="8.5546875" style="142" customWidth="1"/>
    <col min="7683" max="7683" width="5.44140625" style="142" customWidth="1"/>
    <col min="7684" max="7684" width="7.44140625" style="142" customWidth="1"/>
    <col min="7685" max="7686" width="5.33203125" style="142" customWidth="1"/>
    <col min="7687" max="7687" width="1.5546875" style="142" customWidth="1"/>
    <col min="7688" max="7688" width="4.44140625" style="142" customWidth="1"/>
    <col min="7689" max="7689" width="4.5546875" style="142" customWidth="1"/>
    <col min="7690" max="7690" width="1.5546875" style="142" customWidth="1"/>
    <col min="7691" max="7691" width="1.6640625" style="142" customWidth="1"/>
    <col min="7692" max="7692" width="3.5546875" style="142" customWidth="1"/>
    <col min="7693" max="7693" width="1.44140625" style="142" customWidth="1"/>
    <col min="7694" max="7694" width="5.33203125" style="142" customWidth="1"/>
    <col min="7695" max="7695" width="1.44140625" style="142" customWidth="1"/>
    <col min="7696" max="7696" width="2.44140625" style="142" customWidth="1"/>
    <col min="7697" max="7697" width="4.5546875" style="142" customWidth="1"/>
    <col min="7698" max="7698" width="2.44140625" style="142" customWidth="1"/>
    <col min="7699" max="7699" width="3.6640625" style="142" customWidth="1"/>
    <col min="7700" max="7700" width="1.44140625" style="142" customWidth="1"/>
    <col min="7701" max="7701" width="4.6640625" style="142" customWidth="1"/>
    <col min="7702" max="7702" width="3.33203125" style="142" customWidth="1"/>
    <col min="7703" max="7931" width="9.33203125" style="142"/>
    <col min="7932" max="7932" width="10.33203125" style="142" customWidth="1"/>
    <col min="7933" max="7933" width="1.5546875" style="142" customWidth="1"/>
    <col min="7934" max="7934" width="2.6640625" style="142" customWidth="1"/>
    <col min="7935" max="7935" width="3.44140625" style="142" customWidth="1"/>
    <col min="7936" max="7936" width="2.44140625" style="142" customWidth="1"/>
    <col min="7937" max="7937" width="6.33203125" style="142" customWidth="1"/>
    <col min="7938" max="7938" width="8.5546875" style="142" customWidth="1"/>
    <col min="7939" max="7939" width="5.44140625" style="142" customWidth="1"/>
    <col min="7940" max="7940" width="7.44140625" style="142" customWidth="1"/>
    <col min="7941" max="7942" width="5.33203125" style="142" customWidth="1"/>
    <col min="7943" max="7943" width="1.5546875" style="142" customWidth="1"/>
    <col min="7944" max="7944" width="4.44140625" style="142" customWidth="1"/>
    <col min="7945" max="7945" width="4.5546875" style="142" customWidth="1"/>
    <col min="7946" max="7946" width="1.5546875" style="142" customWidth="1"/>
    <col min="7947" max="7947" width="1.6640625" style="142" customWidth="1"/>
    <col min="7948" max="7948" width="3.5546875" style="142" customWidth="1"/>
    <col min="7949" max="7949" width="1.44140625" style="142" customWidth="1"/>
    <col min="7950" max="7950" width="5.33203125" style="142" customWidth="1"/>
    <col min="7951" max="7951" width="1.44140625" style="142" customWidth="1"/>
    <col min="7952" max="7952" width="2.44140625" style="142" customWidth="1"/>
    <col min="7953" max="7953" width="4.5546875" style="142" customWidth="1"/>
    <col min="7954" max="7954" width="2.44140625" style="142" customWidth="1"/>
    <col min="7955" max="7955" width="3.6640625" style="142" customWidth="1"/>
    <col min="7956" max="7956" width="1.44140625" style="142" customWidth="1"/>
    <col min="7957" max="7957" width="4.6640625" style="142" customWidth="1"/>
    <col min="7958" max="7958" width="3.33203125" style="142" customWidth="1"/>
    <col min="7959" max="8187" width="9.33203125" style="142"/>
    <col min="8188" max="8188" width="10.33203125" style="142" customWidth="1"/>
    <col min="8189" max="8189" width="1.5546875" style="142" customWidth="1"/>
    <col min="8190" max="8190" width="2.6640625" style="142" customWidth="1"/>
    <col min="8191" max="8191" width="3.44140625" style="142" customWidth="1"/>
    <col min="8192" max="8192" width="2.44140625" style="142" customWidth="1"/>
    <col min="8193" max="8193" width="6.33203125" style="142" customWidth="1"/>
    <col min="8194" max="8194" width="8.5546875" style="142" customWidth="1"/>
    <col min="8195" max="8195" width="5.44140625" style="142" customWidth="1"/>
    <col min="8196" max="8196" width="7.44140625" style="142" customWidth="1"/>
    <col min="8197" max="8198" width="5.33203125" style="142" customWidth="1"/>
    <col min="8199" max="8199" width="1.5546875" style="142" customWidth="1"/>
    <col min="8200" max="8200" width="4.44140625" style="142" customWidth="1"/>
    <col min="8201" max="8201" width="4.5546875" style="142" customWidth="1"/>
    <col min="8202" max="8202" width="1.5546875" style="142" customWidth="1"/>
    <col min="8203" max="8203" width="1.6640625" style="142" customWidth="1"/>
    <col min="8204" max="8204" width="3.5546875" style="142" customWidth="1"/>
    <col min="8205" max="8205" width="1.44140625" style="142" customWidth="1"/>
    <col min="8206" max="8206" width="5.33203125" style="142" customWidth="1"/>
    <col min="8207" max="8207" width="1.44140625" style="142" customWidth="1"/>
    <col min="8208" max="8208" width="2.44140625" style="142" customWidth="1"/>
    <col min="8209" max="8209" width="4.5546875" style="142" customWidth="1"/>
    <col min="8210" max="8210" width="2.44140625" style="142" customWidth="1"/>
    <col min="8211" max="8211" width="3.6640625" style="142" customWidth="1"/>
    <col min="8212" max="8212" width="1.44140625" style="142" customWidth="1"/>
    <col min="8213" max="8213" width="4.6640625" style="142" customWidth="1"/>
    <col min="8214" max="8214" width="3.33203125" style="142" customWidth="1"/>
    <col min="8215" max="8443" width="9.33203125" style="142"/>
    <col min="8444" max="8444" width="10.33203125" style="142" customWidth="1"/>
    <col min="8445" max="8445" width="1.5546875" style="142" customWidth="1"/>
    <col min="8446" max="8446" width="2.6640625" style="142" customWidth="1"/>
    <col min="8447" max="8447" width="3.44140625" style="142" customWidth="1"/>
    <col min="8448" max="8448" width="2.44140625" style="142" customWidth="1"/>
    <col min="8449" max="8449" width="6.33203125" style="142" customWidth="1"/>
    <col min="8450" max="8450" width="8.5546875" style="142" customWidth="1"/>
    <col min="8451" max="8451" width="5.44140625" style="142" customWidth="1"/>
    <col min="8452" max="8452" width="7.44140625" style="142" customWidth="1"/>
    <col min="8453" max="8454" width="5.33203125" style="142" customWidth="1"/>
    <col min="8455" max="8455" width="1.5546875" style="142" customWidth="1"/>
    <col min="8456" max="8456" width="4.44140625" style="142" customWidth="1"/>
    <col min="8457" max="8457" width="4.5546875" style="142" customWidth="1"/>
    <col min="8458" max="8458" width="1.5546875" style="142" customWidth="1"/>
    <col min="8459" max="8459" width="1.6640625" style="142" customWidth="1"/>
    <col min="8460" max="8460" width="3.5546875" style="142" customWidth="1"/>
    <col min="8461" max="8461" width="1.44140625" style="142" customWidth="1"/>
    <col min="8462" max="8462" width="5.33203125" style="142" customWidth="1"/>
    <col min="8463" max="8463" width="1.44140625" style="142" customWidth="1"/>
    <col min="8464" max="8464" width="2.44140625" style="142" customWidth="1"/>
    <col min="8465" max="8465" width="4.5546875" style="142" customWidth="1"/>
    <col min="8466" max="8466" width="2.44140625" style="142" customWidth="1"/>
    <col min="8467" max="8467" width="3.6640625" style="142" customWidth="1"/>
    <col min="8468" max="8468" width="1.44140625" style="142" customWidth="1"/>
    <col min="8469" max="8469" width="4.6640625" style="142" customWidth="1"/>
    <col min="8470" max="8470" width="3.33203125" style="142" customWidth="1"/>
    <col min="8471" max="8699" width="9.33203125" style="142"/>
    <col min="8700" max="8700" width="10.33203125" style="142" customWidth="1"/>
    <col min="8701" max="8701" width="1.5546875" style="142" customWidth="1"/>
    <col min="8702" max="8702" width="2.6640625" style="142" customWidth="1"/>
    <col min="8703" max="8703" width="3.44140625" style="142" customWidth="1"/>
    <col min="8704" max="8704" width="2.44140625" style="142" customWidth="1"/>
    <col min="8705" max="8705" width="6.33203125" style="142" customWidth="1"/>
    <col min="8706" max="8706" width="8.5546875" style="142" customWidth="1"/>
    <col min="8707" max="8707" width="5.44140625" style="142" customWidth="1"/>
    <col min="8708" max="8708" width="7.44140625" style="142" customWidth="1"/>
    <col min="8709" max="8710" width="5.33203125" style="142" customWidth="1"/>
    <col min="8711" max="8711" width="1.5546875" style="142" customWidth="1"/>
    <col min="8712" max="8712" width="4.44140625" style="142" customWidth="1"/>
    <col min="8713" max="8713" width="4.5546875" style="142" customWidth="1"/>
    <col min="8714" max="8714" width="1.5546875" style="142" customWidth="1"/>
    <col min="8715" max="8715" width="1.6640625" style="142" customWidth="1"/>
    <col min="8716" max="8716" width="3.5546875" style="142" customWidth="1"/>
    <col min="8717" max="8717" width="1.44140625" style="142" customWidth="1"/>
    <col min="8718" max="8718" width="5.33203125" style="142" customWidth="1"/>
    <col min="8719" max="8719" width="1.44140625" style="142" customWidth="1"/>
    <col min="8720" max="8720" width="2.44140625" style="142" customWidth="1"/>
    <col min="8721" max="8721" width="4.5546875" style="142" customWidth="1"/>
    <col min="8722" max="8722" width="2.44140625" style="142" customWidth="1"/>
    <col min="8723" max="8723" width="3.6640625" style="142" customWidth="1"/>
    <col min="8724" max="8724" width="1.44140625" style="142" customWidth="1"/>
    <col min="8725" max="8725" width="4.6640625" style="142" customWidth="1"/>
    <col min="8726" max="8726" width="3.33203125" style="142" customWidth="1"/>
    <col min="8727" max="8955" width="9.33203125" style="142"/>
    <col min="8956" max="8956" width="10.33203125" style="142" customWidth="1"/>
    <col min="8957" max="8957" width="1.5546875" style="142" customWidth="1"/>
    <col min="8958" max="8958" width="2.6640625" style="142" customWidth="1"/>
    <col min="8959" max="8959" width="3.44140625" style="142" customWidth="1"/>
    <col min="8960" max="8960" width="2.44140625" style="142" customWidth="1"/>
    <col min="8961" max="8961" width="6.33203125" style="142" customWidth="1"/>
    <col min="8962" max="8962" width="8.5546875" style="142" customWidth="1"/>
    <col min="8963" max="8963" width="5.44140625" style="142" customWidth="1"/>
    <col min="8964" max="8964" width="7.44140625" style="142" customWidth="1"/>
    <col min="8965" max="8966" width="5.33203125" style="142" customWidth="1"/>
    <col min="8967" max="8967" width="1.5546875" style="142" customWidth="1"/>
    <col min="8968" max="8968" width="4.44140625" style="142" customWidth="1"/>
    <col min="8969" max="8969" width="4.5546875" style="142" customWidth="1"/>
    <col min="8970" max="8970" width="1.5546875" style="142" customWidth="1"/>
    <col min="8971" max="8971" width="1.6640625" style="142" customWidth="1"/>
    <col min="8972" max="8972" width="3.5546875" style="142" customWidth="1"/>
    <col min="8973" max="8973" width="1.44140625" style="142" customWidth="1"/>
    <col min="8974" max="8974" width="5.33203125" style="142" customWidth="1"/>
    <col min="8975" max="8975" width="1.44140625" style="142" customWidth="1"/>
    <col min="8976" max="8976" width="2.44140625" style="142" customWidth="1"/>
    <col min="8977" max="8977" width="4.5546875" style="142" customWidth="1"/>
    <col min="8978" max="8978" width="2.44140625" style="142" customWidth="1"/>
    <col min="8979" max="8979" width="3.6640625" style="142" customWidth="1"/>
    <col min="8980" max="8980" width="1.44140625" style="142" customWidth="1"/>
    <col min="8981" max="8981" width="4.6640625" style="142" customWidth="1"/>
    <col min="8982" max="8982" width="3.33203125" style="142" customWidth="1"/>
    <col min="8983" max="9211" width="9.33203125" style="142"/>
    <col min="9212" max="9212" width="10.33203125" style="142" customWidth="1"/>
    <col min="9213" max="9213" width="1.5546875" style="142" customWidth="1"/>
    <col min="9214" max="9214" width="2.6640625" style="142" customWidth="1"/>
    <col min="9215" max="9215" width="3.44140625" style="142" customWidth="1"/>
    <col min="9216" max="9216" width="2.44140625" style="142" customWidth="1"/>
    <col min="9217" max="9217" width="6.33203125" style="142" customWidth="1"/>
    <col min="9218" max="9218" width="8.5546875" style="142" customWidth="1"/>
    <col min="9219" max="9219" width="5.44140625" style="142" customWidth="1"/>
    <col min="9220" max="9220" width="7.44140625" style="142" customWidth="1"/>
    <col min="9221" max="9222" width="5.33203125" style="142" customWidth="1"/>
    <col min="9223" max="9223" width="1.5546875" style="142" customWidth="1"/>
    <col min="9224" max="9224" width="4.44140625" style="142" customWidth="1"/>
    <col min="9225" max="9225" width="4.5546875" style="142" customWidth="1"/>
    <col min="9226" max="9226" width="1.5546875" style="142" customWidth="1"/>
    <col min="9227" max="9227" width="1.6640625" style="142" customWidth="1"/>
    <col min="9228" max="9228" width="3.5546875" style="142" customWidth="1"/>
    <col min="9229" max="9229" width="1.44140625" style="142" customWidth="1"/>
    <col min="9230" max="9230" width="5.33203125" style="142" customWidth="1"/>
    <col min="9231" max="9231" width="1.44140625" style="142" customWidth="1"/>
    <col min="9232" max="9232" width="2.44140625" style="142" customWidth="1"/>
    <col min="9233" max="9233" width="4.5546875" style="142" customWidth="1"/>
    <col min="9234" max="9234" width="2.44140625" style="142" customWidth="1"/>
    <col min="9235" max="9235" width="3.6640625" style="142" customWidth="1"/>
    <col min="9236" max="9236" width="1.44140625" style="142" customWidth="1"/>
    <col min="9237" max="9237" width="4.6640625" style="142" customWidth="1"/>
    <col min="9238" max="9238" width="3.33203125" style="142" customWidth="1"/>
    <col min="9239" max="9467" width="9.33203125" style="142"/>
    <col min="9468" max="9468" width="10.33203125" style="142" customWidth="1"/>
    <col min="9469" max="9469" width="1.5546875" style="142" customWidth="1"/>
    <col min="9470" max="9470" width="2.6640625" style="142" customWidth="1"/>
    <col min="9471" max="9471" width="3.44140625" style="142" customWidth="1"/>
    <col min="9472" max="9472" width="2.44140625" style="142" customWidth="1"/>
    <col min="9473" max="9473" width="6.33203125" style="142" customWidth="1"/>
    <col min="9474" max="9474" width="8.5546875" style="142" customWidth="1"/>
    <col min="9475" max="9475" width="5.44140625" style="142" customWidth="1"/>
    <col min="9476" max="9476" width="7.44140625" style="142" customWidth="1"/>
    <col min="9477" max="9478" width="5.33203125" style="142" customWidth="1"/>
    <col min="9479" max="9479" width="1.5546875" style="142" customWidth="1"/>
    <col min="9480" max="9480" width="4.44140625" style="142" customWidth="1"/>
    <col min="9481" max="9481" width="4.5546875" style="142" customWidth="1"/>
    <col min="9482" max="9482" width="1.5546875" style="142" customWidth="1"/>
    <col min="9483" max="9483" width="1.6640625" style="142" customWidth="1"/>
    <col min="9484" max="9484" width="3.5546875" style="142" customWidth="1"/>
    <col min="9485" max="9485" width="1.44140625" style="142" customWidth="1"/>
    <col min="9486" max="9486" width="5.33203125" style="142" customWidth="1"/>
    <col min="9487" max="9487" width="1.44140625" style="142" customWidth="1"/>
    <col min="9488" max="9488" width="2.44140625" style="142" customWidth="1"/>
    <col min="9489" max="9489" width="4.5546875" style="142" customWidth="1"/>
    <col min="9490" max="9490" width="2.44140625" style="142" customWidth="1"/>
    <col min="9491" max="9491" width="3.6640625" style="142" customWidth="1"/>
    <col min="9492" max="9492" width="1.44140625" style="142" customWidth="1"/>
    <col min="9493" max="9493" width="4.6640625" style="142" customWidth="1"/>
    <col min="9494" max="9494" width="3.33203125" style="142" customWidth="1"/>
    <col min="9495" max="9723" width="9.33203125" style="142"/>
    <col min="9724" max="9724" width="10.33203125" style="142" customWidth="1"/>
    <col min="9725" max="9725" width="1.5546875" style="142" customWidth="1"/>
    <col min="9726" max="9726" width="2.6640625" style="142" customWidth="1"/>
    <col min="9727" max="9727" width="3.44140625" style="142" customWidth="1"/>
    <col min="9728" max="9728" width="2.44140625" style="142" customWidth="1"/>
    <col min="9729" max="9729" width="6.33203125" style="142" customWidth="1"/>
    <col min="9730" max="9730" width="8.5546875" style="142" customWidth="1"/>
    <col min="9731" max="9731" width="5.44140625" style="142" customWidth="1"/>
    <col min="9732" max="9732" width="7.44140625" style="142" customWidth="1"/>
    <col min="9733" max="9734" width="5.33203125" style="142" customWidth="1"/>
    <col min="9735" max="9735" width="1.5546875" style="142" customWidth="1"/>
    <col min="9736" max="9736" width="4.44140625" style="142" customWidth="1"/>
    <col min="9737" max="9737" width="4.5546875" style="142" customWidth="1"/>
    <col min="9738" max="9738" width="1.5546875" style="142" customWidth="1"/>
    <col min="9739" max="9739" width="1.6640625" style="142" customWidth="1"/>
    <col min="9740" max="9740" width="3.5546875" style="142" customWidth="1"/>
    <col min="9741" max="9741" width="1.44140625" style="142" customWidth="1"/>
    <col min="9742" max="9742" width="5.33203125" style="142" customWidth="1"/>
    <col min="9743" max="9743" width="1.44140625" style="142" customWidth="1"/>
    <col min="9744" max="9744" width="2.44140625" style="142" customWidth="1"/>
    <col min="9745" max="9745" width="4.5546875" style="142" customWidth="1"/>
    <col min="9746" max="9746" width="2.44140625" style="142" customWidth="1"/>
    <col min="9747" max="9747" width="3.6640625" style="142" customWidth="1"/>
    <col min="9748" max="9748" width="1.44140625" style="142" customWidth="1"/>
    <col min="9749" max="9749" width="4.6640625" style="142" customWidth="1"/>
    <col min="9750" max="9750" width="3.33203125" style="142" customWidth="1"/>
    <col min="9751" max="9979" width="9.33203125" style="142"/>
    <col min="9980" max="9980" width="10.33203125" style="142" customWidth="1"/>
    <col min="9981" max="9981" width="1.5546875" style="142" customWidth="1"/>
    <col min="9982" max="9982" width="2.6640625" style="142" customWidth="1"/>
    <col min="9983" max="9983" width="3.44140625" style="142" customWidth="1"/>
    <col min="9984" max="9984" width="2.44140625" style="142" customWidth="1"/>
    <col min="9985" max="9985" width="6.33203125" style="142" customWidth="1"/>
    <col min="9986" max="9986" width="8.5546875" style="142" customWidth="1"/>
    <col min="9987" max="9987" width="5.44140625" style="142" customWidth="1"/>
    <col min="9988" max="9988" width="7.44140625" style="142" customWidth="1"/>
    <col min="9989" max="9990" width="5.33203125" style="142" customWidth="1"/>
    <col min="9991" max="9991" width="1.5546875" style="142" customWidth="1"/>
    <col min="9992" max="9992" width="4.44140625" style="142" customWidth="1"/>
    <col min="9993" max="9993" width="4.5546875" style="142" customWidth="1"/>
    <col min="9994" max="9994" width="1.5546875" style="142" customWidth="1"/>
    <col min="9995" max="9995" width="1.6640625" style="142" customWidth="1"/>
    <col min="9996" max="9996" width="3.5546875" style="142" customWidth="1"/>
    <col min="9997" max="9997" width="1.44140625" style="142" customWidth="1"/>
    <col min="9998" max="9998" width="5.33203125" style="142" customWidth="1"/>
    <col min="9999" max="9999" width="1.44140625" style="142" customWidth="1"/>
    <col min="10000" max="10000" width="2.44140625" style="142" customWidth="1"/>
    <col min="10001" max="10001" width="4.5546875" style="142" customWidth="1"/>
    <col min="10002" max="10002" width="2.44140625" style="142" customWidth="1"/>
    <col min="10003" max="10003" width="3.6640625" style="142" customWidth="1"/>
    <col min="10004" max="10004" width="1.44140625" style="142" customWidth="1"/>
    <col min="10005" max="10005" width="4.6640625" style="142" customWidth="1"/>
    <col min="10006" max="10006" width="3.33203125" style="142" customWidth="1"/>
    <col min="10007" max="10235" width="9.33203125" style="142"/>
    <col min="10236" max="10236" width="10.33203125" style="142" customWidth="1"/>
    <col min="10237" max="10237" width="1.5546875" style="142" customWidth="1"/>
    <col min="10238" max="10238" width="2.6640625" style="142" customWidth="1"/>
    <col min="10239" max="10239" width="3.44140625" style="142" customWidth="1"/>
    <col min="10240" max="10240" width="2.44140625" style="142" customWidth="1"/>
    <col min="10241" max="10241" width="6.33203125" style="142" customWidth="1"/>
    <col min="10242" max="10242" width="8.5546875" style="142" customWidth="1"/>
    <col min="10243" max="10243" width="5.44140625" style="142" customWidth="1"/>
    <col min="10244" max="10244" width="7.44140625" style="142" customWidth="1"/>
    <col min="10245" max="10246" width="5.33203125" style="142" customWidth="1"/>
    <col min="10247" max="10247" width="1.5546875" style="142" customWidth="1"/>
    <col min="10248" max="10248" width="4.44140625" style="142" customWidth="1"/>
    <col min="10249" max="10249" width="4.5546875" style="142" customWidth="1"/>
    <col min="10250" max="10250" width="1.5546875" style="142" customWidth="1"/>
    <col min="10251" max="10251" width="1.6640625" style="142" customWidth="1"/>
    <col min="10252" max="10252" width="3.5546875" style="142" customWidth="1"/>
    <col min="10253" max="10253" width="1.44140625" style="142" customWidth="1"/>
    <col min="10254" max="10254" width="5.33203125" style="142" customWidth="1"/>
    <col min="10255" max="10255" width="1.44140625" style="142" customWidth="1"/>
    <col min="10256" max="10256" width="2.44140625" style="142" customWidth="1"/>
    <col min="10257" max="10257" width="4.5546875" style="142" customWidth="1"/>
    <col min="10258" max="10258" width="2.44140625" style="142" customWidth="1"/>
    <col min="10259" max="10259" width="3.6640625" style="142" customWidth="1"/>
    <col min="10260" max="10260" width="1.44140625" style="142" customWidth="1"/>
    <col min="10261" max="10261" width="4.6640625" style="142" customWidth="1"/>
    <col min="10262" max="10262" width="3.33203125" style="142" customWidth="1"/>
    <col min="10263" max="10491" width="9.33203125" style="142"/>
    <col min="10492" max="10492" width="10.33203125" style="142" customWidth="1"/>
    <col min="10493" max="10493" width="1.5546875" style="142" customWidth="1"/>
    <col min="10494" max="10494" width="2.6640625" style="142" customWidth="1"/>
    <col min="10495" max="10495" width="3.44140625" style="142" customWidth="1"/>
    <col min="10496" max="10496" width="2.44140625" style="142" customWidth="1"/>
    <col min="10497" max="10497" width="6.33203125" style="142" customWidth="1"/>
    <col min="10498" max="10498" width="8.5546875" style="142" customWidth="1"/>
    <col min="10499" max="10499" width="5.44140625" style="142" customWidth="1"/>
    <col min="10500" max="10500" width="7.44140625" style="142" customWidth="1"/>
    <col min="10501" max="10502" width="5.33203125" style="142" customWidth="1"/>
    <col min="10503" max="10503" width="1.5546875" style="142" customWidth="1"/>
    <col min="10504" max="10504" width="4.44140625" style="142" customWidth="1"/>
    <col min="10505" max="10505" width="4.5546875" style="142" customWidth="1"/>
    <col min="10506" max="10506" width="1.5546875" style="142" customWidth="1"/>
    <col min="10507" max="10507" width="1.6640625" style="142" customWidth="1"/>
    <col min="10508" max="10508" width="3.5546875" style="142" customWidth="1"/>
    <col min="10509" max="10509" width="1.44140625" style="142" customWidth="1"/>
    <col min="10510" max="10510" width="5.33203125" style="142" customWidth="1"/>
    <col min="10511" max="10511" width="1.44140625" style="142" customWidth="1"/>
    <col min="10512" max="10512" width="2.44140625" style="142" customWidth="1"/>
    <col min="10513" max="10513" width="4.5546875" style="142" customWidth="1"/>
    <col min="10514" max="10514" width="2.44140625" style="142" customWidth="1"/>
    <col min="10515" max="10515" width="3.6640625" style="142" customWidth="1"/>
    <col min="10516" max="10516" width="1.44140625" style="142" customWidth="1"/>
    <col min="10517" max="10517" width="4.6640625" style="142" customWidth="1"/>
    <col min="10518" max="10518" width="3.33203125" style="142" customWidth="1"/>
    <col min="10519" max="10747" width="9.33203125" style="142"/>
    <col min="10748" max="10748" width="10.33203125" style="142" customWidth="1"/>
    <col min="10749" max="10749" width="1.5546875" style="142" customWidth="1"/>
    <col min="10750" max="10750" width="2.6640625" style="142" customWidth="1"/>
    <col min="10751" max="10751" width="3.44140625" style="142" customWidth="1"/>
    <col min="10752" max="10752" width="2.44140625" style="142" customWidth="1"/>
    <col min="10753" max="10753" width="6.33203125" style="142" customWidth="1"/>
    <col min="10754" max="10754" width="8.5546875" style="142" customWidth="1"/>
    <col min="10755" max="10755" width="5.44140625" style="142" customWidth="1"/>
    <col min="10756" max="10756" width="7.44140625" style="142" customWidth="1"/>
    <col min="10757" max="10758" width="5.33203125" style="142" customWidth="1"/>
    <col min="10759" max="10759" width="1.5546875" style="142" customWidth="1"/>
    <col min="10760" max="10760" width="4.44140625" style="142" customWidth="1"/>
    <col min="10761" max="10761" width="4.5546875" style="142" customWidth="1"/>
    <col min="10762" max="10762" width="1.5546875" style="142" customWidth="1"/>
    <col min="10763" max="10763" width="1.6640625" style="142" customWidth="1"/>
    <col min="10764" max="10764" width="3.5546875" style="142" customWidth="1"/>
    <col min="10765" max="10765" width="1.44140625" style="142" customWidth="1"/>
    <col min="10766" max="10766" width="5.33203125" style="142" customWidth="1"/>
    <col min="10767" max="10767" width="1.44140625" style="142" customWidth="1"/>
    <col min="10768" max="10768" width="2.44140625" style="142" customWidth="1"/>
    <col min="10769" max="10769" width="4.5546875" style="142" customWidth="1"/>
    <col min="10770" max="10770" width="2.44140625" style="142" customWidth="1"/>
    <col min="10771" max="10771" width="3.6640625" style="142" customWidth="1"/>
    <col min="10772" max="10772" width="1.44140625" style="142" customWidth="1"/>
    <col min="10773" max="10773" width="4.6640625" style="142" customWidth="1"/>
    <col min="10774" max="10774" width="3.33203125" style="142" customWidth="1"/>
    <col min="10775" max="11003" width="9.33203125" style="142"/>
    <col min="11004" max="11004" width="10.33203125" style="142" customWidth="1"/>
    <col min="11005" max="11005" width="1.5546875" style="142" customWidth="1"/>
    <col min="11006" max="11006" width="2.6640625" style="142" customWidth="1"/>
    <col min="11007" max="11007" width="3.44140625" style="142" customWidth="1"/>
    <col min="11008" max="11008" width="2.44140625" style="142" customWidth="1"/>
    <col min="11009" max="11009" width="6.33203125" style="142" customWidth="1"/>
    <col min="11010" max="11010" width="8.5546875" style="142" customWidth="1"/>
    <col min="11011" max="11011" width="5.44140625" style="142" customWidth="1"/>
    <col min="11012" max="11012" width="7.44140625" style="142" customWidth="1"/>
    <col min="11013" max="11014" width="5.33203125" style="142" customWidth="1"/>
    <col min="11015" max="11015" width="1.5546875" style="142" customWidth="1"/>
    <col min="11016" max="11016" width="4.44140625" style="142" customWidth="1"/>
    <col min="11017" max="11017" width="4.5546875" style="142" customWidth="1"/>
    <col min="11018" max="11018" width="1.5546875" style="142" customWidth="1"/>
    <col min="11019" max="11019" width="1.6640625" style="142" customWidth="1"/>
    <col min="11020" max="11020" width="3.5546875" style="142" customWidth="1"/>
    <col min="11021" max="11021" width="1.44140625" style="142" customWidth="1"/>
    <col min="11022" max="11022" width="5.33203125" style="142" customWidth="1"/>
    <col min="11023" max="11023" width="1.44140625" style="142" customWidth="1"/>
    <col min="11024" max="11024" width="2.44140625" style="142" customWidth="1"/>
    <col min="11025" max="11025" width="4.5546875" style="142" customWidth="1"/>
    <col min="11026" max="11026" width="2.44140625" style="142" customWidth="1"/>
    <col min="11027" max="11027" width="3.6640625" style="142" customWidth="1"/>
    <col min="11028" max="11028" width="1.44140625" style="142" customWidth="1"/>
    <col min="11029" max="11029" width="4.6640625" style="142" customWidth="1"/>
    <col min="11030" max="11030" width="3.33203125" style="142" customWidth="1"/>
    <col min="11031" max="11259" width="9.33203125" style="142"/>
    <col min="11260" max="11260" width="10.33203125" style="142" customWidth="1"/>
    <col min="11261" max="11261" width="1.5546875" style="142" customWidth="1"/>
    <col min="11262" max="11262" width="2.6640625" style="142" customWidth="1"/>
    <col min="11263" max="11263" width="3.44140625" style="142" customWidth="1"/>
    <col min="11264" max="11264" width="2.44140625" style="142" customWidth="1"/>
    <col min="11265" max="11265" width="6.33203125" style="142" customWidth="1"/>
    <col min="11266" max="11266" width="8.5546875" style="142" customWidth="1"/>
    <col min="11267" max="11267" width="5.44140625" style="142" customWidth="1"/>
    <col min="11268" max="11268" width="7.44140625" style="142" customWidth="1"/>
    <col min="11269" max="11270" width="5.33203125" style="142" customWidth="1"/>
    <col min="11271" max="11271" width="1.5546875" style="142" customWidth="1"/>
    <col min="11272" max="11272" width="4.44140625" style="142" customWidth="1"/>
    <col min="11273" max="11273" width="4.5546875" style="142" customWidth="1"/>
    <col min="11274" max="11274" width="1.5546875" style="142" customWidth="1"/>
    <col min="11275" max="11275" width="1.6640625" style="142" customWidth="1"/>
    <col min="11276" max="11276" width="3.5546875" style="142" customWidth="1"/>
    <col min="11277" max="11277" width="1.44140625" style="142" customWidth="1"/>
    <col min="11278" max="11278" width="5.33203125" style="142" customWidth="1"/>
    <col min="11279" max="11279" width="1.44140625" style="142" customWidth="1"/>
    <col min="11280" max="11280" width="2.44140625" style="142" customWidth="1"/>
    <col min="11281" max="11281" width="4.5546875" style="142" customWidth="1"/>
    <col min="11282" max="11282" width="2.44140625" style="142" customWidth="1"/>
    <col min="11283" max="11283" width="3.6640625" style="142" customWidth="1"/>
    <col min="11284" max="11284" width="1.44140625" style="142" customWidth="1"/>
    <col min="11285" max="11285" width="4.6640625" style="142" customWidth="1"/>
    <col min="11286" max="11286" width="3.33203125" style="142" customWidth="1"/>
    <col min="11287" max="11515" width="9.33203125" style="142"/>
    <col min="11516" max="11516" width="10.33203125" style="142" customWidth="1"/>
    <col min="11517" max="11517" width="1.5546875" style="142" customWidth="1"/>
    <col min="11518" max="11518" width="2.6640625" style="142" customWidth="1"/>
    <col min="11519" max="11519" width="3.44140625" style="142" customWidth="1"/>
    <col min="11520" max="11520" width="2.44140625" style="142" customWidth="1"/>
    <col min="11521" max="11521" width="6.33203125" style="142" customWidth="1"/>
    <col min="11522" max="11522" width="8.5546875" style="142" customWidth="1"/>
    <col min="11523" max="11523" width="5.44140625" style="142" customWidth="1"/>
    <col min="11524" max="11524" width="7.44140625" style="142" customWidth="1"/>
    <col min="11525" max="11526" width="5.33203125" style="142" customWidth="1"/>
    <col min="11527" max="11527" width="1.5546875" style="142" customWidth="1"/>
    <col min="11528" max="11528" width="4.44140625" style="142" customWidth="1"/>
    <col min="11529" max="11529" width="4.5546875" style="142" customWidth="1"/>
    <col min="11530" max="11530" width="1.5546875" style="142" customWidth="1"/>
    <col min="11531" max="11531" width="1.6640625" style="142" customWidth="1"/>
    <col min="11532" max="11532" width="3.5546875" style="142" customWidth="1"/>
    <col min="11533" max="11533" width="1.44140625" style="142" customWidth="1"/>
    <col min="11534" max="11534" width="5.33203125" style="142" customWidth="1"/>
    <col min="11535" max="11535" width="1.44140625" style="142" customWidth="1"/>
    <col min="11536" max="11536" width="2.44140625" style="142" customWidth="1"/>
    <col min="11537" max="11537" width="4.5546875" style="142" customWidth="1"/>
    <col min="11538" max="11538" width="2.44140625" style="142" customWidth="1"/>
    <col min="11539" max="11539" width="3.6640625" style="142" customWidth="1"/>
    <col min="11540" max="11540" width="1.44140625" style="142" customWidth="1"/>
    <col min="11541" max="11541" width="4.6640625" style="142" customWidth="1"/>
    <col min="11542" max="11542" width="3.33203125" style="142" customWidth="1"/>
    <col min="11543" max="11771" width="9.33203125" style="142"/>
    <col min="11772" max="11772" width="10.33203125" style="142" customWidth="1"/>
    <col min="11773" max="11773" width="1.5546875" style="142" customWidth="1"/>
    <col min="11774" max="11774" width="2.6640625" style="142" customWidth="1"/>
    <col min="11775" max="11775" width="3.44140625" style="142" customWidth="1"/>
    <col min="11776" max="11776" width="2.44140625" style="142" customWidth="1"/>
    <col min="11777" max="11777" width="6.33203125" style="142" customWidth="1"/>
    <col min="11778" max="11778" width="8.5546875" style="142" customWidth="1"/>
    <col min="11779" max="11779" width="5.44140625" style="142" customWidth="1"/>
    <col min="11780" max="11780" width="7.44140625" style="142" customWidth="1"/>
    <col min="11781" max="11782" width="5.33203125" style="142" customWidth="1"/>
    <col min="11783" max="11783" width="1.5546875" style="142" customWidth="1"/>
    <col min="11784" max="11784" width="4.44140625" style="142" customWidth="1"/>
    <col min="11785" max="11785" width="4.5546875" style="142" customWidth="1"/>
    <col min="11786" max="11786" width="1.5546875" style="142" customWidth="1"/>
    <col min="11787" max="11787" width="1.6640625" style="142" customWidth="1"/>
    <col min="11788" max="11788" width="3.5546875" style="142" customWidth="1"/>
    <col min="11789" max="11789" width="1.44140625" style="142" customWidth="1"/>
    <col min="11790" max="11790" width="5.33203125" style="142" customWidth="1"/>
    <col min="11791" max="11791" width="1.44140625" style="142" customWidth="1"/>
    <col min="11792" max="11792" width="2.44140625" style="142" customWidth="1"/>
    <col min="11793" max="11793" width="4.5546875" style="142" customWidth="1"/>
    <col min="11794" max="11794" width="2.44140625" style="142" customWidth="1"/>
    <col min="11795" max="11795" width="3.6640625" style="142" customWidth="1"/>
    <col min="11796" max="11796" width="1.44140625" style="142" customWidth="1"/>
    <col min="11797" max="11797" width="4.6640625" style="142" customWidth="1"/>
    <col min="11798" max="11798" width="3.33203125" style="142" customWidth="1"/>
    <col min="11799" max="12027" width="9.33203125" style="142"/>
    <col min="12028" max="12028" width="10.33203125" style="142" customWidth="1"/>
    <col min="12029" max="12029" width="1.5546875" style="142" customWidth="1"/>
    <col min="12030" max="12030" width="2.6640625" style="142" customWidth="1"/>
    <col min="12031" max="12031" width="3.44140625" style="142" customWidth="1"/>
    <col min="12032" max="12032" width="2.44140625" style="142" customWidth="1"/>
    <col min="12033" max="12033" width="6.33203125" style="142" customWidth="1"/>
    <col min="12034" max="12034" width="8.5546875" style="142" customWidth="1"/>
    <col min="12035" max="12035" width="5.44140625" style="142" customWidth="1"/>
    <col min="12036" max="12036" width="7.44140625" style="142" customWidth="1"/>
    <col min="12037" max="12038" width="5.33203125" style="142" customWidth="1"/>
    <col min="12039" max="12039" width="1.5546875" style="142" customWidth="1"/>
    <col min="12040" max="12040" width="4.44140625" style="142" customWidth="1"/>
    <col min="12041" max="12041" width="4.5546875" style="142" customWidth="1"/>
    <col min="12042" max="12042" width="1.5546875" style="142" customWidth="1"/>
    <col min="12043" max="12043" width="1.6640625" style="142" customWidth="1"/>
    <col min="12044" max="12044" width="3.5546875" style="142" customWidth="1"/>
    <col min="12045" max="12045" width="1.44140625" style="142" customWidth="1"/>
    <col min="12046" max="12046" width="5.33203125" style="142" customWidth="1"/>
    <col min="12047" max="12047" width="1.44140625" style="142" customWidth="1"/>
    <col min="12048" max="12048" width="2.44140625" style="142" customWidth="1"/>
    <col min="12049" max="12049" width="4.5546875" style="142" customWidth="1"/>
    <col min="12050" max="12050" width="2.44140625" style="142" customWidth="1"/>
    <col min="12051" max="12051" width="3.6640625" style="142" customWidth="1"/>
    <col min="12052" max="12052" width="1.44140625" style="142" customWidth="1"/>
    <col min="12053" max="12053" width="4.6640625" style="142" customWidth="1"/>
    <col min="12054" max="12054" width="3.33203125" style="142" customWidth="1"/>
    <col min="12055" max="12283" width="9.33203125" style="142"/>
    <col min="12284" max="12284" width="10.33203125" style="142" customWidth="1"/>
    <col min="12285" max="12285" width="1.5546875" style="142" customWidth="1"/>
    <col min="12286" max="12286" width="2.6640625" style="142" customWidth="1"/>
    <col min="12287" max="12287" width="3.44140625" style="142" customWidth="1"/>
    <col min="12288" max="12288" width="2.44140625" style="142" customWidth="1"/>
    <col min="12289" max="12289" width="6.33203125" style="142" customWidth="1"/>
    <col min="12290" max="12290" width="8.5546875" style="142" customWidth="1"/>
    <col min="12291" max="12291" width="5.44140625" style="142" customWidth="1"/>
    <col min="12292" max="12292" width="7.44140625" style="142" customWidth="1"/>
    <col min="12293" max="12294" width="5.33203125" style="142" customWidth="1"/>
    <col min="12295" max="12295" width="1.5546875" style="142" customWidth="1"/>
    <col min="12296" max="12296" width="4.44140625" style="142" customWidth="1"/>
    <col min="12297" max="12297" width="4.5546875" style="142" customWidth="1"/>
    <col min="12298" max="12298" width="1.5546875" style="142" customWidth="1"/>
    <col min="12299" max="12299" width="1.6640625" style="142" customWidth="1"/>
    <col min="12300" max="12300" width="3.5546875" style="142" customWidth="1"/>
    <col min="12301" max="12301" width="1.44140625" style="142" customWidth="1"/>
    <col min="12302" max="12302" width="5.33203125" style="142" customWidth="1"/>
    <col min="12303" max="12303" width="1.44140625" style="142" customWidth="1"/>
    <col min="12304" max="12304" width="2.44140625" style="142" customWidth="1"/>
    <col min="12305" max="12305" width="4.5546875" style="142" customWidth="1"/>
    <col min="12306" max="12306" width="2.44140625" style="142" customWidth="1"/>
    <col min="12307" max="12307" width="3.6640625" style="142" customWidth="1"/>
    <col min="12308" max="12308" width="1.44140625" style="142" customWidth="1"/>
    <col min="12309" max="12309" width="4.6640625" style="142" customWidth="1"/>
    <col min="12310" max="12310" width="3.33203125" style="142" customWidth="1"/>
    <col min="12311" max="12539" width="9.33203125" style="142"/>
    <col min="12540" max="12540" width="10.33203125" style="142" customWidth="1"/>
    <col min="12541" max="12541" width="1.5546875" style="142" customWidth="1"/>
    <col min="12542" max="12542" width="2.6640625" style="142" customWidth="1"/>
    <col min="12543" max="12543" width="3.44140625" style="142" customWidth="1"/>
    <col min="12544" max="12544" width="2.44140625" style="142" customWidth="1"/>
    <col min="12545" max="12545" width="6.33203125" style="142" customWidth="1"/>
    <col min="12546" max="12546" width="8.5546875" style="142" customWidth="1"/>
    <col min="12547" max="12547" width="5.44140625" style="142" customWidth="1"/>
    <col min="12548" max="12548" width="7.44140625" style="142" customWidth="1"/>
    <col min="12549" max="12550" width="5.33203125" style="142" customWidth="1"/>
    <col min="12551" max="12551" width="1.5546875" style="142" customWidth="1"/>
    <col min="12552" max="12552" width="4.44140625" style="142" customWidth="1"/>
    <col min="12553" max="12553" width="4.5546875" style="142" customWidth="1"/>
    <col min="12554" max="12554" width="1.5546875" style="142" customWidth="1"/>
    <col min="12555" max="12555" width="1.6640625" style="142" customWidth="1"/>
    <col min="12556" max="12556" width="3.5546875" style="142" customWidth="1"/>
    <col min="12557" max="12557" width="1.44140625" style="142" customWidth="1"/>
    <col min="12558" max="12558" width="5.33203125" style="142" customWidth="1"/>
    <col min="12559" max="12559" width="1.44140625" style="142" customWidth="1"/>
    <col min="12560" max="12560" width="2.44140625" style="142" customWidth="1"/>
    <col min="12561" max="12561" width="4.5546875" style="142" customWidth="1"/>
    <col min="12562" max="12562" width="2.44140625" style="142" customWidth="1"/>
    <col min="12563" max="12563" width="3.6640625" style="142" customWidth="1"/>
    <col min="12564" max="12564" width="1.44140625" style="142" customWidth="1"/>
    <col min="12565" max="12565" width="4.6640625" style="142" customWidth="1"/>
    <col min="12566" max="12566" width="3.33203125" style="142" customWidth="1"/>
    <col min="12567" max="12795" width="9.33203125" style="142"/>
    <col min="12796" max="12796" width="10.33203125" style="142" customWidth="1"/>
    <col min="12797" max="12797" width="1.5546875" style="142" customWidth="1"/>
    <col min="12798" max="12798" width="2.6640625" style="142" customWidth="1"/>
    <col min="12799" max="12799" width="3.44140625" style="142" customWidth="1"/>
    <col min="12800" max="12800" width="2.44140625" style="142" customWidth="1"/>
    <col min="12801" max="12801" width="6.33203125" style="142" customWidth="1"/>
    <col min="12802" max="12802" width="8.5546875" style="142" customWidth="1"/>
    <col min="12803" max="12803" width="5.44140625" style="142" customWidth="1"/>
    <col min="12804" max="12804" width="7.44140625" style="142" customWidth="1"/>
    <col min="12805" max="12806" width="5.33203125" style="142" customWidth="1"/>
    <col min="12807" max="12807" width="1.5546875" style="142" customWidth="1"/>
    <col min="12808" max="12808" width="4.44140625" style="142" customWidth="1"/>
    <col min="12809" max="12809" width="4.5546875" style="142" customWidth="1"/>
    <col min="12810" max="12810" width="1.5546875" style="142" customWidth="1"/>
    <col min="12811" max="12811" width="1.6640625" style="142" customWidth="1"/>
    <col min="12812" max="12812" width="3.5546875" style="142" customWidth="1"/>
    <col min="12813" max="12813" width="1.44140625" style="142" customWidth="1"/>
    <col min="12814" max="12814" width="5.33203125" style="142" customWidth="1"/>
    <col min="12815" max="12815" width="1.44140625" style="142" customWidth="1"/>
    <col min="12816" max="12816" width="2.44140625" style="142" customWidth="1"/>
    <col min="12817" max="12817" width="4.5546875" style="142" customWidth="1"/>
    <col min="12818" max="12818" width="2.44140625" style="142" customWidth="1"/>
    <col min="12819" max="12819" width="3.6640625" style="142" customWidth="1"/>
    <col min="12820" max="12820" width="1.44140625" style="142" customWidth="1"/>
    <col min="12821" max="12821" width="4.6640625" style="142" customWidth="1"/>
    <col min="12822" max="12822" width="3.33203125" style="142" customWidth="1"/>
    <col min="12823" max="13051" width="9.33203125" style="142"/>
    <col min="13052" max="13052" width="10.33203125" style="142" customWidth="1"/>
    <col min="13053" max="13053" width="1.5546875" style="142" customWidth="1"/>
    <col min="13054" max="13054" width="2.6640625" style="142" customWidth="1"/>
    <col min="13055" max="13055" width="3.44140625" style="142" customWidth="1"/>
    <col min="13056" max="13056" width="2.44140625" style="142" customWidth="1"/>
    <col min="13057" max="13057" width="6.33203125" style="142" customWidth="1"/>
    <col min="13058" max="13058" width="8.5546875" style="142" customWidth="1"/>
    <col min="13059" max="13059" width="5.44140625" style="142" customWidth="1"/>
    <col min="13060" max="13060" width="7.44140625" style="142" customWidth="1"/>
    <col min="13061" max="13062" width="5.33203125" style="142" customWidth="1"/>
    <col min="13063" max="13063" width="1.5546875" style="142" customWidth="1"/>
    <col min="13064" max="13064" width="4.44140625" style="142" customWidth="1"/>
    <col min="13065" max="13065" width="4.5546875" style="142" customWidth="1"/>
    <col min="13066" max="13066" width="1.5546875" style="142" customWidth="1"/>
    <col min="13067" max="13067" width="1.6640625" style="142" customWidth="1"/>
    <col min="13068" max="13068" width="3.5546875" style="142" customWidth="1"/>
    <col min="13069" max="13069" width="1.44140625" style="142" customWidth="1"/>
    <col min="13070" max="13070" width="5.33203125" style="142" customWidth="1"/>
    <col min="13071" max="13071" width="1.44140625" style="142" customWidth="1"/>
    <col min="13072" max="13072" width="2.44140625" style="142" customWidth="1"/>
    <col min="13073" max="13073" width="4.5546875" style="142" customWidth="1"/>
    <col min="13074" max="13074" width="2.44140625" style="142" customWidth="1"/>
    <col min="13075" max="13075" width="3.6640625" style="142" customWidth="1"/>
    <col min="13076" max="13076" width="1.44140625" style="142" customWidth="1"/>
    <col min="13077" max="13077" width="4.6640625" style="142" customWidth="1"/>
    <col min="13078" max="13078" width="3.33203125" style="142" customWidth="1"/>
    <col min="13079" max="13307" width="9.33203125" style="142"/>
    <col min="13308" max="13308" width="10.33203125" style="142" customWidth="1"/>
    <col min="13309" max="13309" width="1.5546875" style="142" customWidth="1"/>
    <col min="13310" max="13310" width="2.6640625" style="142" customWidth="1"/>
    <col min="13311" max="13311" width="3.44140625" style="142" customWidth="1"/>
    <col min="13312" max="13312" width="2.44140625" style="142" customWidth="1"/>
    <col min="13313" max="13313" width="6.33203125" style="142" customWidth="1"/>
    <col min="13314" max="13314" width="8.5546875" style="142" customWidth="1"/>
    <col min="13315" max="13315" width="5.44140625" style="142" customWidth="1"/>
    <col min="13316" max="13316" width="7.44140625" style="142" customWidth="1"/>
    <col min="13317" max="13318" width="5.33203125" style="142" customWidth="1"/>
    <col min="13319" max="13319" width="1.5546875" style="142" customWidth="1"/>
    <col min="13320" max="13320" width="4.44140625" style="142" customWidth="1"/>
    <col min="13321" max="13321" width="4.5546875" style="142" customWidth="1"/>
    <col min="13322" max="13322" width="1.5546875" style="142" customWidth="1"/>
    <col min="13323" max="13323" width="1.6640625" style="142" customWidth="1"/>
    <col min="13324" max="13324" width="3.5546875" style="142" customWidth="1"/>
    <col min="13325" max="13325" width="1.44140625" style="142" customWidth="1"/>
    <col min="13326" max="13326" width="5.33203125" style="142" customWidth="1"/>
    <col min="13327" max="13327" width="1.44140625" style="142" customWidth="1"/>
    <col min="13328" max="13328" width="2.44140625" style="142" customWidth="1"/>
    <col min="13329" max="13329" width="4.5546875" style="142" customWidth="1"/>
    <col min="13330" max="13330" width="2.44140625" style="142" customWidth="1"/>
    <col min="13331" max="13331" width="3.6640625" style="142" customWidth="1"/>
    <col min="13332" max="13332" width="1.44140625" style="142" customWidth="1"/>
    <col min="13333" max="13333" width="4.6640625" style="142" customWidth="1"/>
    <col min="13334" max="13334" width="3.33203125" style="142" customWidth="1"/>
    <col min="13335" max="13563" width="9.33203125" style="142"/>
    <col min="13564" max="13564" width="10.33203125" style="142" customWidth="1"/>
    <col min="13565" max="13565" width="1.5546875" style="142" customWidth="1"/>
    <col min="13566" max="13566" width="2.6640625" style="142" customWidth="1"/>
    <col min="13567" max="13567" width="3.44140625" style="142" customWidth="1"/>
    <col min="13568" max="13568" width="2.44140625" style="142" customWidth="1"/>
    <col min="13569" max="13569" width="6.33203125" style="142" customWidth="1"/>
    <col min="13570" max="13570" width="8.5546875" style="142" customWidth="1"/>
    <col min="13571" max="13571" width="5.44140625" style="142" customWidth="1"/>
    <col min="13572" max="13572" width="7.44140625" style="142" customWidth="1"/>
    <col min="13573" max="13574" width="5.33203125" style="142" customWidth="1"/>
    <col min="13575" max="13575" width="1.5546875" style="142" customWidth="1"/>
    <col min="13576" max="13576" width="4.44140625" style="142" customWidth="1"/>
    <col min="13577" max="13577" width="4.5546875" style="142" customWidth="1"/>
    <col min="13578" max="13578" width="1.5546875" style="142" customWidth="1"/>
    <col min="13579" max="13579" width="1.6640625" style="142" customWidth="1"/>
    <col min="13580" max="13580" width="3.5546875" style="142" customWidth="1"/>
    <col min="13581" max="13581" width="1.44140625" style="142" customWidth="1"/>
    <col min="13582" max="13582" width="5.33203125" style="142" customWidth="1"/>
    <col min="13583" max="13583" width="1.44140625" style="142" customWidth="1"/>
    <col min="13584" max="13584" width="2.44140625" style="142" customWidth="1"/>
    <col min="13585" max="13585" width="4.5546875" style="142" customWidth="1"/>
    <col min="13586" max="13586" width="2.44140625" style="142" customWidth="1"/>
    <col min="13587" max="13587" width="3.6640625" style="142" customWidth="1"/>
    <col min="13588" max="13588" width="1.44140625" style="142" customWidth="1"/>
    <col min="13589" max="13589" width="4.6640625" style="142" customWidth="1"/>
    <col min="13590" max="13590" width="3.33203125" style="142" customWidth="1"/>
    <col min="13591" max="13819" width="9.33203125" style="142"/>
    <col min="13820" max="13820" width="10.33203125" style="142" customWidth="1"/>
    <col min="13821" max="13821" width="1.5546875" style="142" customWidth="1"/>
    <col min="13822" max="13822" width="2.6640625" style="142" customWidth="1"/>
    <col min="13823" max="13823" width="3.44140625" style="142" customWidth="1"/>
    <col min="13824" max="13824" width="2.44140625" style="142" customWidth="1"/>
    <col min="13825" max="13825" width="6.33203125" style="142" customWidth="1"/>
    <col min="13826" max="13826" width="8.5546875" style="142" customWidth="1"/>
    <col min="13827" max="13827" width="5.44140625" style="142" customWidth="1"/>
    <col min="13828" max="13828" width="7.44140625" style="142" customWidth="1"/>
    <col min="13829" max="13830" width="5.33203125" style="142" customWidth="1"/>
    <col min="13831" max="13831" width="1.5546875" style="142" customWidth="1"/>
    <col min="13832" max="13832" width="4.44140625" style="142" customWidth="1"/>
    <col min="13833" max="13833" width="4.5546875" style="142" customWidth="1"/>
    <col min="13834" max="13834" width="1.5546875" style="142" customWidth="1"/>
    <col min="13835" max="13835" width="1.6640625" style="142" customWidth="1"/>
    <col min="13836" max="13836" width="3.5546875" style="142" customWidth="1"/>
    <col min="13837" max="13837" width="1.44140625" style="142" customWidth="1"/>
    <col min="13838" max="13838" width="5.33203125" style="142" customWidth="1"/>
    <col min="13839" max="13839" width="1.44140625" style="142" customWidth="1"/>
    <col min="13840" max="13840" width="2.44140625" style="142" customWidth="1"/>
    <col min="13841" max="13841" width="4.5546875" style="142" customWidth="1"/>
    <col min="13842" max="13842" width="2.44140625" style="142" customWidth="1"/>
    <col min="13843" max="13843" width="3.6640625" style="142" customWidth="1"/>
    <col min="13844" max="13844" width="1.44140625" style="142" customWidth="1"/>
    <col min="13845" max="13845" width="4.6640625" style="142" customWidth="1"/>
    <col min="13846" max="13846" width="3.33203125" style="142" customWidth="1"/>
    <col min="13847" max="14075" width="9.33203125" style="142"/>
    <col min="14076" max="14076" width="10.33203125" style="142" customWidth="1"/>
    <col min="14077" max="14077" width="1.5546875" style="142" customWidth="1"/>
    <col min="14078" max="14078" width="2.6640625" style="142" customWidth="1"/>
    <col min="14079" max="14079" width="3.44140625" style="142" customWidth="1"/>
    <col min="14080" max="14080" width="2.44140625" style="142" customWidth="1"/>
    <col min="14081" max="14081" width="6.33203125" style="142" customWidth="1"/>
    <col min="14082" max="14082" width="8.5546875" style="142" customWidth="1"/>
    <col min="14083" max="14083" width="5.44140625" style="142" customWidth="1"/>
    <col min="14084" max="14084" width="7.44140625" style="142" customWidth="1"/>
    <col min="14085" max="14086" width="5.33203125" style="142" customWidth="1"/>
    <col min="14087" max="14087" width="1.5546875" style="142" customWidth="1"/>
    <col min="14088" max="14088" width="4.44140625" style="142" customWidth="1"/>
    <col min="14089" max="14089" width="4.5546875" style="142" customWidth="1"/>
    <col min="14090" max="14090" width="1.5546875" style="142" customWidth="1"/>
    <col min="14091" max="14091" width="1.6640625" style="142" customWidth="1"/>
    <col min="14092" max="14092" width="3.5546875" style="142" customWidth="1"/>
    <col min="14093" max="14093" width="1.44140625" style="142" customWidth="1"/>
    <col min="14094" max="14094" width="5.33203125" style="142" customWidth="1"/>
    <col min="14095" max="14095" width="1.44140625" style="142" customWidth="1"/>
    <col min="14096" max="14096" width="2.44140625" style="142" customWidth="1"/>
    <col min="14097" max="14097" width="4.5546875" style="142" customWidth="1"/>
    <col min="14098" max="14098" width="2.44140625" style="142" customWidth="1"/>
    <col min="14099" max="14099" width="3.6640625" style="142" customWidth="1"/>
    <col min="14100" max="14100" width="1.44140625" style="142" customWidth="1"/>
    <col min="14101" max="14101" width="4.6640625" style="142" customWidth="1"/>
    <col min="14102" max="14102" width="3.33203125" style="142" customWidth="1"/>
    <col min="14103" max="14331" width="9.33203125" style="142"/>
    <col min="14332" max="14332" width="10.33203125" style="142" customWidth="1"/>
    <col min="14333" max="14333" width="1.5546875" style="142" customWidth="1"/>
    <col min="14334" max="14334" width="2.6640625" style="142" customWidth="1"/>
    <col min="14335" max="14335" width="3.44140625" style="142" customWidth="1"/>
    <col min="14336" max="14336" width="2.44140625" style="142" customWidth="1"/>
    <col min="14337" max="14337" width="6.33203125" style="142" customWidth="1"/>
    <col min="14338" max="14338" width="8.5546875" style="142" customWidth="1"/>
    <col min="14339" max="14339" width="5.44140625" style="142" customWidth="1"/>
    <col min="14340" max="14340" width="7.44140625" style="142" customWidth="1"/>
    <col min="14341" max="14342" width="5.33203125" style="142" customWidth="1"/>
    <col min="14343" max="14343" width="1.5546875" style="142" customWidth="1"/>
    <col min="14344" max="14344" width="4.44140625" style="142" customWidth="1"/>
    <col min="14345" max="14345" width="4.5546875" style="142" customWidth="1"/>
    <col min="14346" max="14346" width="1.5546875" style="142" customWidth="1"/>
    <col min="14347" max="14347" width="1.6640625" style="142" customWidth="1"/>
    <col min="14348" max="14348" width="3.5546875" style="142" customWidth="1"/>
    <col min="14349" max="14349" width="1.44140625" style="142" customWidth="1"/>
    <col min="14350" max="14350" width="5.33203125" style="142" customWidth="1"/>
    <col min="14351" max="14351" width="1.44140625" style="142" customWidth="1"/>
    <col min="14352" max="14352" width="2.44140625" style="142" customWidth="1"/>
    <col min="14353" max="14353" width="4.5546875" style="142" customWidth="1"/>
    <col min="14354" max="14354" width="2.44140625" style="142" customWidth="1"/>
    <col min="14355" max="14355" width="3.6640625" style="142" customWidth="1"/>
    <col min="14356" max="14356" width="1.44140625" style="142" customWidth="1"/>
    <col min="14357" max="14357" width="4.6640625" style="142" customWidth="1"/>
    <col min="14358" max="14358" width="3.33203125" style="142" customWidth="1"/>
    <col min="14359" max="14587" width="9.33203125" style="142"/>
    <col min="14588" max="14588" width="10.33203125" style="142" customWidth="1"/>
    <col min="14589" max="14589" width="1.5546875" style="142" customWidth="1"/>
    <col min="14590" max="14590" width="2.6640625" style="142" customWidth="1"/>
    <col min="14591" max="14591" width="3.44140625" style="142" customWidth="1"/>
    <col min="14592" max="14592" width="2.44140625" style="142" customWidth="1"/>
    <col min="14593" max="14593" width="6.33203125" style="142" customWidth="1"/>
    <col min="14594" max="14594" width="8.5546875" style="142" customWidth="1"/>
    <col min="14595" max="14595" width="5.44140625" style="142" customWidth="1"/>
    <col min="14596" max="14596" width="7.44140625" style="142" customWidth="1"/>
    <col min="14597" max="14598" width="5.33203125" style="142" customWidth="1"/>
    <col min="14599" max="14599" width="1.5546875" style="142" customWidth="1"/>
    <col min="14600" max="14600" width="4.44140625" style="142" customWidth="1"/>
    <col min="14601" max="14601" width="4.5546875" style="142" customWidth="1"/>
    <col min="14602" max="14602" width="1.5546875" style="142" customWidth="1"/>
    <col min="14603" max="14603" width="1.6640625" style="142" customWidth="1"/>
    <col min="14604" max="14604" width="3.5546875" style="142" customWidth="1"/>
    <col min="14605" max="14605" width="1.44140625" style="142" customWidth="1"/>
    <col min="14606" max="14606" width="5.33203125" style="142" customWidth="1"/>
    <col min="14607" max="14607" width="1.44140625" style="142" customWidth="1"/>
    <col min="14608" max="14608" width="2.44140625" style="142" customWidth="1"/>
    <col min="14609" max="14609" width="4.5546875" style="142" customWidth="1"/>
    <col min="14610" max="14610" width="2.44140625" style="142" customWidth="1"/>
    <col min="14611" max="14611" width="3.6640625" style="142" customWidth="1"/>
    <col min="14612" max="14612" width="1.44140625" style="142" customWidth="1"/>
    <col min="14613" max="14613" width="4.6640625" style="142" customWidth="1"/>
    <col min="14614" max="14614" width="3.33203125" style="142" customWidth="1"/>
    <col min="14615" max="14843" width="9.33203125" style="142"/>
    <col min="14844" max="14844" width="10.33203125" style="142" customWidth="1"/>
    <col min="14845" max="14845" width="1.5546875" style="142" customWidth="1"/>
    <col min="14846" max="14846" width="2.6640625" style="142" customWidth="1"/>
    <col min="14847" max="14847" width="3.44140625" style="142" customWidth="1"/>
    <col min="14848" max="14848" width="2.44140625" style="142" customWidth="1"/>
    <col min="14849" max="14849" width="6.33203125" style="142" customWidth="1"/>
    <col min="14850" max="14850" width="8.5546875" style="142" customWidth="1"/>
    <col min="14851" max="14851" width="5.44140625" style="142" customWidth="1"/>
    <col min="14852" max="14852" width="7.44140625" style="142" customWidth="1"/>
    <col min="14853" max="14854" width="5.33203125" style="142" customWidth="1"/>
    <col min="14855" max="14855" width="1.5546875" style="142" customWidth="1"/>
    <col min="14856" max="14856" width="4.44140625" style="142" customWidth="1"/>
    <col min="14857" max="14857" width="4.5546875" style="142" customWidth="1"/>
    <col min="14858" max="14858" width="1.5546875" style="142" customWidth="1"/>
    <col min="14859" max="14859" width="1.6640625" style="142" customWidth="1"/>
    <col min="14860" max="14860" width="3.5546875" style="142" customWidth="1"/>
    <col min="14861" max="14861" width="1.44140625" style="142" customWidth="1"/>
    <col min="14862" max="14862" width="5.33203125" style="142" customWidth="1"/>
    <col min="14863" max="14863" width="1.44140625" style="142" customWidth="1"/>
    <col min="14864" max="14864" width="2.44140625" style="142" customWidth="1"/>
    <col min="14865" max="14865" width="4.5546875" style="142" customWidth="1"/>
    <col min="14866" max="14866" width="2.44140625" style="142" customWidth="1"/>
    <col min="14867" max="14867" width="3.6640625" style="142" customWidth="1"/>
    <col min="14868" max="14868" width="1.44140625" style="142" customWidth="1"/>
    <col min="14869" max="14869" width="4.6640625" style="142" customWidth="1"/>
    <col min="14870" max="14870" width="3.33203125" style="142" customWidth="1"/>
    <col min="14871" max="15099" width="9.33203125" style="142"/>
    <col min="15100" max="15100" width="10.33203125" style="142" customWidth="1"/>
    <col min="15101" max="15101" width="1.5546875" style="142" customWidth="1"/>
    <col min="15102" max="15102" width="2.6640625" style="142" customWidth="1"/>
    <col min="15103" max="15103" width="3.44140625" style="142" customWidth="1"/>
    <col min="15104" max="15104" width="2.44140625" style="142" customWidth="1"/>
    <col min="15105" max="15105" width="6.33203125" style="142" customWidth="1"/>
    <col min="15106" max="15106" width="8.5546875" style="142" customWidth="1"/>
    <col min="15107" max="15107" width="5.44140625" style="142" customWidth="1"/>
    <col min="15108" max="15108" width="7.44140625" style="142" customWidth="1"/>
    <col min="15109" max="15110" width="5.33203125" style="142" customWidth="1"/>
    <col min="15111" max="15111" width="1.5546875" style="142" customWidth="1"/>
    <col min="15112" max="15112" width="4.44140625" style="142" customWidth="1"/>
    <col min="15113" max="15113" width="4.5546875" style="142" customWidth="1"/>
    <col min="15114" max="15114" width="1.5546875" style="142" customWidth="1"/>
    <col min="15115" max="15115" width="1.6640625" style="142" customWidth="1"/>
    <col min="15116" max="15116" width="3.5546875" style="142" customWidth="1"/>
    <col min="15117" max="15117" width="1.44140625" style="142" customWidth="1"/>
    <col min="15118" max="15118" width="5.33203125" style="142" customWidth="1"/>
    <col min="15119" max="15119" width="1.44140625" style="142" customWidth="1"/>
    <col min="15120" max="15120" width="2.44140625" style="142" customWidth="1"/>
    <col min="15121" max="15121" width="4.5546875" style="142" customWidth="1"/>
    <col min="15122" max="15122" width="2.44140625" style="142" customWidth="1"/>
    <col min="15123" max="15123" width="3.6640625" style="142" customWidth="1"/>
    <col min="15124" max="15124" width="1.44140625" style="142" customWidth="1"/>
    <col min="15125" max="15125" width="4.6640625" style="142" customWidth="1"/>
    <col min="15126" max="15126" width="3.33203125" style="142" customWidth="1"/>
    <col min="15127" max="15355" width="9.33203125" style="142"/>
    <col min="15356" max="15356" width="10.33203125" style="142" customWidth="1"/>
    <col min="15357" max="15357" width="1.5546875" style="142" customWidth="1"/>
    <col min="15358" max="15358" width="2.6640625" style="142" customWidth="1"/>
    <col min="15359" max="15359" width="3.44140625" style="142" customWidth="1"/>
    <col min="15360" max="15360" width="2.44140625" style="142" customWidth="1"/>
    <col min="15361" max="15361" width="6.33203125" style="142" customWidth="1"/>
    <col min="15362" max="15362" width="8.5546875" style="142" customWidth="1"/>
    <col min="15363" max="15363" width="5.44140625" style="142" customWidth="1"/>
    <col min="15364" max="15364" width="7.44140625" style="142" customWidth="1"/>
    <col min="15365" max="15366" width="5.33203125" style="142" customWidth="1"/>
    <col min="15367" max="15367" width="1.5546875" style="142" customWidth="1"/>
    <col min="15368" max="15368" width="4.44140625" style="142" customWidth="1"/>
    <col min="15369" max="15369" width="4.5546875" style="142" customWidth="1"/>
    <col min="15370" max="15370" width="1.5546875" style="142" customWidth="1"/>
    <col min="15371" max="15371" width="1.6640625" style="142" customWidth="1"/>
    <col min="15372" max="15372" width="3.5546875" style="142" customWidth="1"/>
    <col min="15373" max="15373" width="1.44140625" style="142" customWidth="1"/>
    <col min="15374" max="15374" width="5.33203125" style="142" customWidth="1"/>
    <col min="15375" max="15375" width="1.44140625" style="142" customWidth="1"/>
    <col min="15376" max="15376" width="2.44140625" style="142" customWidth="1"/>
    <col min="15377" max="15377" width="4.5546875" style="142" customWidth="1"/>
    <col min="15378" max="15378" width="2.44140625" style="142" customWidth="1"/>
    <col min="15379" max="15379" width="3.6640625" style="142" customWidth="1"/>
    <col min="15380" max="15380" width="1.44140625" style="142" customWidth="1"/>
    <col min="15381" max="15381" width="4.6640625" style="142" customWidth="1"/>
    <col min="15382" max="15382" width="3.33203125" style="142" customWidth="1"/>
    <col min="15383" max="15611" width="9.33203125" style="142"/>
    <col min="15612" max="15612" width="10.33203125" style="142" customWidth="1"/>
    <col min="15613" max="15613" width="1.5546875" style="142" customWidth="1"/>
    <col min="15614" max="15614" width="2.6640625" style="142" customWidth="1"/>
    <col min="15615" max="15615" width="3.44140625" style="142" customWidth="1"/>
    <col min="15616" max="15616" width="2.44140625" style="142" customWidth="1"/>
    <col min="15617" max="15617" width="6.33203125" style="142" customWidth="1"/>
    <col min="15618" max="15618" width="8.5546875" style="142" customWidth="1"/>
    <col min="15619" max="15619" width="5.44140625" style="142" customWidth="1"/>
    <col min="15620" max="15620" width="7.44140625" style="142" customWidth="1"/>
    <col min="15621" max="15622" width="5.33203125" style="142" customWidth="1"/>
    <col min="15623" max="15623" width="1.5546875" style="142" customWidth="1"/>
    <col min="15624" max="15624" width="4.44140625" style="142" customWidth="1"/>
    <col min="15625" max="15625" width="4.5546875" style="142" customWidth="1"/>
    <col min="15626" max="15626" width="1.5546875" style="142" customWidth="1"/>
    <col min="15627" max="15627" width="1.6640625" style="142" customWidth="1"/>
    <col min="15628" max="15628" width="3.5546875" style="142" customWidth="1"/>
    <col min="15629" max="15629" width="1.44140625" style="142" customWidth="1"/>
    <col min="15630" max="15630" width="5.33203125" style="142" customWidth="1"/>
    <col min="15631" max="15631" width="1.44140625" style="142" customWidth="1"/>
    <col min="15632" max="15632" width="2.44140625" style="142" customWidth="1"/>
    <col min="15633" max="15633" width="4.5546875" style="142" customWidth="1"/>
    <col min="15634" max="15634" width="2.44140625" style="142" customWidth="1"/>
    <col min="15635" max="15635" width="3.6640625" style="142" customWidth="1"/>
    <col min="15636" max="15636" width="1.44140625" style="142" customWidth="1"/>
    <col min="15637" max="15637" width="4.6640625" style="142" customWidth="1"/>
    <col min="15638" max="15638" width="3.33203125" style="142" customWidth="1"/>
    <col min="15639" max="15867" width="9.33203125" style="142"/>
    <col min="15868" max="15868" width="10.33203125" style="142" customWidth="1"/>
    <col min="15869" max="15869" width="1.5546875" style="142" customWidth="1"/>
    <col min="15870" max="15870" width="2.6640625" style="142" customWidth="1"/>
    <col min="15871" max="15871" width="3.44140625" style="142" customWidth="1"/>
    <col min="15872" max="15872" width="2.44140625" style="142" customWidth="1"/>
    <col min="15873" max="15873" width="6.33203125" style="142" customWidth="1"/>
    <col min="15874" max="15874" width="8.5546875" style="142" customWidth="1"/>
    <col min="15875" max="15875" width="5.44140625" style="142" customWidth="1"/>
    <col min="15876" max="15876" width="7.44140625" style="142" customWidth="1"/>
    <col min="15877" max="15878" width="5.33203125" style="142" customWidth="1"/>
    <col min="15879" max="15879" width="1.5546875" style="142" customWidth="1"/>
    <col min="15880" max="15880" width="4.44140625" style="142" customWidth="1"/>
    <col min="15881" max="15881" width="4.5546875" style="142" customWidth="1"/>
    <col min="15882" max="15882" width="1.5546875" style="142" customWidth="1"/>
    <col min="15883" max="15883" width="1.6640625" style="142" customWidth="1"/>
    <col min="15884" max="15884" width="3.5546875" style="142" customWidth="1"/>
    <col min="15885" max="15885" width="1.44140625" style="142" customWidth="1"/>
    <col min="15886" max="15886" width="5.33203125" style="142" customWidth="1"/>
    <col min="15887" max="15887" width="1.44140625" style="142" customWidth="1"/>
    <col min="15888" max="15888" width="2.44140625" style="142" customWidth="1"/>
    <col min="15889" max="15889" width="4.5546875" style="142" customWidth="1"/>
    <col min="15890" max="15890" width="2.44140625" style="142" customWidth="1"/>
    <col min="15891" max="15891" width="3.6640625" style="142" customWidth="1"/>
    <col min="15892" max="15892" width="1.44140625" style="142" customWidth="1"/>
    <col min="15893" max="15893" width="4.6640625" style="142" customWidth="1"/>
    <col min="15894" max="15894" width="3.33203125" style="142" customWidth="1"/>
    <col min="15895" max="16123" width="9.33203125" style="142"/>
    <col min="16124" max="16124" width="10.33203125" style="142" customWidth="1"/>
    <col min="16125" max="16125" width="1.5546875" style="142" customWidth="1"/>
    <col min="16126" max="16126" width="2.6640625" style="142" customWidth="1"/>
    <col min="16127" max="16127" width="3.44140625" style="142" customWidth="1"/>
    <col min="16128" max="16128" width="2.44140625" style="142" customWidth="1"/>
    <col min="16129" max="16129" width="6.33203125" style="142" customWidth="1"/>
    <col min="16130" max="16130" width="8.5546875" style="142" customWidth="1"/>
    <col min="16131" max="16131" width="5.44140625" style="142" customWidth="1"/>
    <col min="16132" max="16132" width="7.44140625" style="142" customWidth="1"/>
    <col min="16133" max="16134" width="5.33203125" style="142" customWidth="1"/>
    <col min="16135" max="16135" width="1.5546875" style="142" customWidth="1"/>
    <col min="16136" max="16136" width="4.44140625" style="142" customWidth="1"/>
    <col min="16137" max="16137" width="4.5546875" style="142" customWidth="1"/>
    <col min="16138" max="16138" width="1.5546875" style="142" customWidth="1"/>
    <col min="16139" max="16139" width="1.6640625" style="142" customWidth="1"/>
    <col min="16140" max="16140" width="3.5546875" style="142" customWidth="1"/>
    <col min="16141" max="16141" width="1.44140625" style="142" customWidth="1"/>
    <col min="16142" max="16142" width="5.33203125" style="142" customWidth="1"/>
    <col min="16143" max="16143" width="1.44140625" style="142" customWidth="1"/>
    <col min="16144" max="16144" width="2.44140625" style="142" customWidth="1"/>
    <col min="16145" max="16145" width="4.5546875" style="142" customWidth="1"/>
    <col min="16146" max="16146" width="2.44140625" style="142" customWidth="1"/>
    <col min="16147" max="16147" width="3.6640625" style="142" customWidth="1"/>
    <col min="16148" max="16148" width="1.44140625" style="142" customWidth="1"/>
    <col min="16149" max="16149" width="4.6640625" style="142" customWidth="1"/>
    <col min="16150" max="16150" width="3.33203125" style="142" customWidth="1"/>
    <col min="16151" max="16384" width="9.33203125" style="142"/>
  </cols>
  <sheetData>
    <row r="1" spans="1:65" s="135" customFormat="1" ht="33.75" customHeight="1">
      <c r="A1" s="1043" t="s">
        <v>73</v>
      </c>
      <c r="B1" s="950"/>
      <c r="C1" s="950"/>
      <c r="D1" s="950"/>
      <c r="E1" s="950"/>
      <c r="F1" s="950"/>
      <c r="G1" s="950"/>
      <c r="H1" s="950"/>
      <c r="I1" s="950"/>
      <c r="J1" s="950"/>
      <c r="K1" s="950"/>
      <c r="L1" s="950"/>
      <c r="M1" s="950"/>
      <c r="N1" s="950"/>
      <c r="O1" s="950"/>
      <c r="P1" s="950"/>
      <c r="Q1" s="950"/>
      <c r="R1" s="950"/>
      <c r="S1" s="950"/>
      <c r="T1" s="950"/>
      <c r="U1" s="950"/>
      <c r="V1" s="950"/>
      <c r="W1" s="951"/>
      <c r="X1" s="130"/>
      <c r="Y1" s="131"/>
      <c r="Z1" s="132"/>
      <c r="AA1" s="132"/>
      <c r="AB1" s="132"/>
      <c r="AC1" s="132"/>
      <c r="AD1" s="132"/>
      <c r="AE1" s="132"/>
      <c r="AF1" s="133"/>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row>
    <row r="2" spans="1:65" s="135" customFormat="1" ht="17.25" customHeight="1">
      <c r="A2" s="718" t="s">
        <v>74</v>
      </c>
      <c r="B2" s="1061" t="s">
        <v>530</v>
      </c>
      <c r="C2" s="1061"/>
      <c r="D2" s="1061"/>
      <c r="E2" s="1061"/>
      <c r="F2" s="1061"/>
      <c r="G2" s="1061"/>
      <c r="H2" s="1060" t="s">
        <v>75</v>
      </c>
      <c r="I2" s="1060"/>
      <c r="J2" s="1060"/>
      <c r="K2" s="1060"/>
      <c r="L2" s="1044"/>
      <c r="M2" s="1044"/>
      <c r="N2" s="1044"/>
      <c r="O2" s="1044"/>
      <c r="P2" s="1045" t="s">
        <v>76</v>
      </c>
      <c r="Q2" s="1045"/>
      <c r="R2" s="1044"/>
      <c r="S2" s="1044"/>
      <c r="T2" s="1044"/>
      <c r="U2" s="1044"/>
      <c r="V2" s="1044"/>
      <c r="W2" s="136"/>
      <c r="X2" s="137" t="s">
        <v>29</v>
      </c>
      <c r="Y2" s="138" t="s">
        <v>77</v>
      </c>
      <c r="Z2" s="134"/>
      <c r="AA2" s="134"/>
      <c r="AB2" s="134"/>
      <c r="AC2" s="134"/>
      <c r="AD2" s="134"/>
      <c r="AE2" s="134"/>
      <c r="AF2" s="139"/>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row>
    <row r="3" spans="1:65" s="135" customFormat="1" ht="14.7" customHeight="1">
      <c r="A3" s="1062" t="s">
        <v>78</v>
      </c>
      <c r="B3" s="1063"/>
      <c r="C3" s="1063"/>
      <c r="D3" s="1063"/>
      <c r="E3" s="1063"/>
      <c r="F3" s="1063"/>
      <c r="G3" s="1063"/>
      <c r="H3" s="1063"/>
      <c r="I3" s="1063"/>
      <c r="J3" s="1063"/>
      <c r="K3" s="1063"/>
      <c r="L3" s="1063"/>
      <c r="M3" s="1063"/>
      <c r="N3" s="1063"/>
      <c r="O3" s="1063"/>
      <c r="P3" s="1063"/>
      <c r="Q3" s="1063"/>
      <c r="R3" s="1063"/>
      <c r="S3" s="1063"/>
      <c r="T3" s="1063"/>
      <c r="U3" s="1063"/>
      <c r="V3" s="1063"/>
      <c r="W3" s="1063"/>
      <c r="X3" s="134"/>
      <c r="Y3" s="140"/>
      <c r="Z3" s="134"/>
      <c r="AA3" s="134"/>
      <c r="AB3" s="134"/>
      <c r="AC3" s="134"/>
      <c r="AD3" s="134"/>
      <c r="AE3" s="134"/>
      <c r="AF3" s="139"/>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row>
    <row r="4" spans="1:65" s="135" customFormat="1" ht="14.7" customHeight="1">
      <c r="A4" s="1055" t="s">
        <v>79</v>
      </c>
      <c r="B4" s="1055"/>
      <c r="C4" s="1055"/>
      <c r="D4" s="1048" t="s">
        <v>80</v>
      </c>
      <c r="E4" s="1048"/>
      <c r="F4" s="1048" t="s">
        <v>81</v>
      </c>
      <c r="G4" s="1048"/>
      <c r="H4" s="1048" t="s">
        <v>82</v>
      </c>
      <c r="I4" s="1048"/>
      <c r="J4" s="1048" t="s">
        <v>83</v>
      </c>
      <c r="K4" s="1048"/>
      <c r="L4" s="1048"/>
      <c r="M4" s="1048"/>
      <c r="N4" s="1056" t="s">
        <v>84</v>
      </c>
      <c r="O4" s="1056"/>
      <c r="P4" s="134"/>
      <c r="Q4" s="141"/>
      <c r="R4" s="141"/>
      <c r="S4" s="141"/>
      <c r="T4" s="141"/>
      <c r="U4" s="141"/>
      <c r="V4" s="1046"/>
      <c r="W4" s="978"/>
      <c r="X4" s="134"/>
      <c r="Y4" s="140"/>
      <c r="Z4" s="140"/>
      <c r="AA4" s="140"/>
      <c r="AB4" s="140"/>
      <c r="AC4" s="140"/>
      <c r="AD4" s="140"/>
      <c r="AE4" s="140"/>
      <c r="AF4" s="140"/>
      <c r="AG4" s="140"/>
      <c r="AH4" s="140"/>
      <c r="AI4" s="140"/>
      <c r="AJ4" s="140"/>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row>
    <row r="5" spans="1:65" s="135" customFormat="1" ht="14.7" customHeight="1">
      <c r="A5" s="1047" t="s">
        <v>85</v>
      </c>
      <c r="B5" s="1047"/>
      <c r="C5" s="1047"/>
      <c r="D5" s="1049">
        <v>0</v>
      </c>
      <c r="E5" s="1050"/>
      <c r="F5" s="1049">
        <v>0</v>
      </c>
      <c r="G5" s="1050"/>
      <c r="H5" s="1049">
        <v>0</v>
      </c>
      <c r="I5" s="1050"/>
      <c r="J5" s="1053" t="e">
        <f>D5/F5</f>
        <v>#DIV/0!</v>
      </c>
      <c r="K5" s="1054"/>
      <c r="L5" s="1054"/>
      <c r="M5" s="1054"/>
      <c r="N5" s="1053" t="e">
        <f>D5/H5</f>
        <v>#DIV/0!</v>
      </c>
      <c r="O5" s="1054"/>
      <c r="P5" s="1057"/>
      <c r="Q5" s="1058"/>
      <c r="R5" s="1058"/>
      <c r="S5" s="1058"/>
      <c r="T5" s="1058"/>
      <c r="U5" s="1058"/>
      <c r="V5" s="1058"/>
      <c r="W5" s="1059"/>
      <c r="X5" s="710"/>
      <c r="Y5" s="140"/>
      <c r="Z5" s="140"/>
      <c r="AA5" s="140"/>
      <c r="AB5" s="140"/>
      <c r="AC5" s="140"/>
      <c r="AD5" s="140"/>
      <c r="AE5" s="140"/>
      <c r="AF5" s="140"/>
      <c r="AG5" s="140"/>
      <c r="AH5" s="140"/>
      <c r="AI5" s="140"/>
      <c r="AJ5" s="140"/>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row>
    <row r="6" spans="1:65" s="135" customFormat="1" ht="14.7" customHeight="1">
      <c r="A6" s="1047" t="s">
        <v>86</v>
      </c>
      <c r="B6" s="1047"/>
      <c r="C6" s="1047"/>
      <c r="D6" s="1049">
        <v>0</v>
      </c>
      <c r="E6" s="1050"/>
      <c r="F6" s="1051">
        <v>0</v>
      </c>
      <c r="G6" s="1052"/>
      <c r="H6" s="1051">
        <v>0</v>
      </c>
      <c r="I6" s="1052"/>
      <c r="J6" s="1053" t="e">
        <f>D6/F6</f>
        <v>#DIV/0!</v>
      </c>
      <c r="K6" s="1054"/>
      <c r="L6" s="1054"/>
      <c r="M6" s="1054"/>
      <c r="N6" s="1053" t="e">
        <f>D6/H6</f>
        <v>#DIV/0!</v>
      </c>
      <c r="O6" s="1054"/>
      <c r="P6" s="1057"/>
      <c r="Q6" s="1058"/>
      <c r="R6" s="1058"/>
      <c r="S6" s="1058"/>
      <c r="T6" s="1058"/>
      <c r="U6" s="1058"/>
      <c r="V6" s="1058"/>
      <c r="W6" s="1059"/>
      <c r="X6" s="712"/>
      <c r="Y6" s="140"/>
      <c r="Z6" s="140"/>
      <c r="AA6" s="140"/>
      <c r="AB6" s="140"/>
      <c r="AC6" s="140"/>
      <c r="AD6" s="140"/>
      <c r="AE6" s="140"/>
      <c r="AF6" s="140"/>
      <c r="AG6" s="140"/>
      <c r="AH6" s="140"/>
      <c r="AI6" s="140"/>
      <c r="AJ6" s="140"/>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row>
    <row r="7" spans="1:65" s="135" customFormat="1" ht="14.7" customHeight="1">
      <c r="A7" s="1047" t="s">
        <v>87</v>
      </c>
      <c r="B7" s="1047"/>
      <c r="C7" s="1047"/>
      <c r="D7" s="1049">
        <v>0</v>
      </c>
      <c r="E7" s="1050"/>
      <c r="F7" s="1051">
        <v>0</v>
      </c>
      <c r="G7" s="1052"/>
      <c r="H7" s="1051">
        <v>0</v>
      </c>
      <c r="I7" s="1052"/>
      <c r="J7" s="1053" t="e">
        <f>D7/F7</f>
        <v>#DIV/0!</v>
      </c>
      <c r="K7" s="1054"/>
      <c r="L7" s="1054"/>
      <c r="M7" s="1054"/>
      <c r="N7" s="1067" t="e">
        <f>D7/H7</f>
        <v>#DIV/0!</v>
      </c>
      <c r="O7" s="1068"/>
      <c r="P7" s="1057"/>
      <c r="Q7" s="1058"/>
      <c r="R7" s="1058"/>
      <c r="S7" s="1058"/>
      <c r="T7" s="1058"/>
      <c r="U7" s="1058"/>
      <c r="V7" s="1058"/>
      <c r="W7" s="1059"/>
      <c r="X7" s="712"/>
      <c r="Y7" s="140"/>
      <c r="Z7" s="140"/>
      <c r="AA7" s="140"/>
      <c r="AB7" s="140"/>
      <c r="AC7" s="140"/>
      <c r="AD7" s="140"/>
      <c r="AE7" s="140"/>
      <c r="AF7" s="140"/>
      <c r="AG7" s="140"/>
      <c r="AH7" s="140"/>
      <c r="AI7" s="140"/>
      <c r="AJ7" s="140"/>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row>
    <row r="8" spans="1:65" s="135" customFormat="1" ht="14.7" customHeight="1">
      <c r="A8" s="1055" t="s">
        <v>88</v>
      </c>
      <c r="B8" s="1055"/>
      <c r="C8" s="1055"/>
      <c r="D8" s="1066">
        <f>AVERAGE(D5:E7)</f>
        <v>0</v>
      </c>
      <c r="E8" s="1066"/>
      <c r="F8" s="1066">
        <f>AVERAGE(F5:G7)</f>
        <v>0</v>
      </c>
      <c r="G8" s="1066"/>
      <c r="H8" s="1066">
        <f>AVERAGE(H5:I7)</f>
        <v>0</v>
      </c>
      <c r="I8" s="1066"/>
      <c r="J8" s="1056" t="e">
        <f>ROUND(AVERAGE(J5:J7),0)</f>
        <v>#DIV/0!</v>
      </c>
      <c r="K8" s="1056"/>
      <c r="L8" s="1056"/>
      <c r="M8" s="1056"/>
      <c r="N8" s="1069" t="e">
        <f>ROUND(AVERAGE(N5:N7),0)</f>
        <v>#DIV/0!</v>
      </c>
      <c r="O8" s="1070"/>
      <c r="P8" s="141"/>
      <c r="Q8" s="141"/>
      <c r="R8" s="141"/>
      <c r="S8" s="141"/>
      <c r="T8" s="141"/>
      <c r="U8" s="141"/>
      <c r="V8" s="1076"/>
      <c r="W8" s="976"/>
      <c r="X8" s="712"/>
      <c r="Y8" s="711"/>
      <c r="Z8" s="134"/>
      <c r="AA8" s="134"/>
      <c r="AB8" s="134"/>
      <c r="AC8" s="134"/>
      <c r="AD8" s="134"/>
      <c r="AE8" s="134"/>
      <c r="AF8" s="139"/>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row>
    <row r="9" spans="1:65" s="135" customFormat="1" ht="8.25" customHeight="1">
      <c r="A9" s="1064"/>
      <c r="B9" s="1065"/>
      <c r="C9" s="1065"/>
      <c r="D9" s="144"/>
      <c r="E9" s="141"/>
      <c r="F9" s="141"/>
      <c r="G9" s="141"/>
      <c r="H9" s="141"/>
      <c r="I9" s="141"/>
      <c r="J9" s="141"/>
      <c r="K9" s="141"/>
      <c r="L9" s="141"/>
      <c r="M9" s="141"/>
      <c r="N9" s="141"/>
      <c r="O9" s="141"/>
      <c r="P9" s="141"/>
      <c r="Q9" s="141"/>
      <c r="R9" s="141"/>
      <c r="S9" s="141"/>
      <c r="T9" s="141"/>
      <c r="U9" s="141"/>
      <c r="V9" s="1076"/>
      <c r="W9" s="976"/>
      <c r="X9" s="143"/>
      <c r="Y9" s="140"/>
      <c r="Z9" s="134"/>
      <c r="AA9" s="134"/>
      <c r="AB9" s="134"/>
      <c r="AC9" s="134"/>
      <c r="AD9" s="134"/>
      <c r="AE9" s="134"/>
      <c r="AF9" s="139"/>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row>
    <row r="10" spans="1:65" s="135" customFormat="1" ht="14.7" customHeight="1">
      <c r="A10" s="145" t="s">
        <v>89</v>
      </c>
      <c r="B10" s="1073">
        <v>0</v>
      </c>
      <c r="C10" s="1073"/>
      <c r="D10" s="1073"/>
      <c r="E10" s="146" t="s">
        <v>90</v>
      </c>
      <c r="F10" s="57">
        <v>0</v>
      </c>
      <c r="G10" s="147" t="s">
        <v>91</v>
      </c>
      <c r="H10" s="58">
        <v>0</v>
      </c>
      <c r="I10" s="147" t="s">
        <v>92</v>
      </c>
      <c r="J10" s="59"/>
      <c r="K10" s="282" t="e">
        <f>B10/F10</f>
        <v>#DIV/0!</v>
      </c>
      <c r="L10" s="1081" t="s">
        <v>93</v>
      </c>
      <c r="M10" s="1081"/>
      <c r="N10" s="1082"/>
      <c r="O10" s="1071" t="e">
        <f>B10/H10</f>
        <v>#DIV/0!</v>
      </c>
      <c r="P10" s="1072"/>
      <c r="Q10" s="1077" t="s">
        <v>94</v>
      </c>
      <c r="R10" s="1078"/>
      <c r="S10" s="1079" t="str">
        <f>IF(H10=0,"",F10/H10)</f>
        <v/>
      </c>
      <c r="T10" s="1080"/>
      <c r="U10" s="1080"/>
      <c r="V10" s="1074" t="s">
        <v>95</v>
      </c>
      <c r="W10" s="1075"/>
      <c r="X10" s="137" t="s">
        <v>29</v>
      </c>
      <c r="Y10" s="138" t="s">
        <v>96</v>
      </c>
      <c r="Z10" s="148"/>
      <c r="AA10" s="134"/>
      <c r="AB10" s="134"/>
      <c r="AC10" s="134"/>
      <c r="AD10" s="134"/>
      <c r="AE10" s="134"/>
      <c r="AF10" s="139"/>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row>
    <row r="11" spans="1:65" s="135" customFormat="1" ht="15.6" customHeight="1">
      <c r="A11" s="1085" t="s">
        <v>97</v>
      </c>
      <c r="B11" s="1086"/>
      <c r="C11" s="1086"/>
      <c r="D11" s="1086"/>
      <c r="E11" s="1086"/>
      <c r="F11" s="1086"/>
      <c r="G11" s="1086"/>
      <c r="H11" s="1087"/>
      <c r="I11" s="1088" t="s">
        <v>98</v>
      </c>
      <c r="J11" s="1088"/>
      <c r="K11" s="1088"/>
      <c r="L11" s="1088"/>
      <c r="M11" s="1088"/>
      <c r="N11" s="1088"/>
      <c r="O11" s="1088"/>
      <c r="P11" s="1083" t="s">
        <v>99</v>
      </c>
      <c r="Q11" s="1088"/>
      <c r="R11" s="1088"/>
      <c r="S11" s="1083" t="s">
        <v>100</v>
      </c>
      <c r="T11" s="1088"/>
      <c r="U11" s="1088"/>
      <c r="V11" s="1083" t="s">
        <v>101</v>
      </c>
      <c r="W11" s="1084"/>
      <c r="X11" s="134"/>
      <c r="Y11" s="140"/>
      <c r="Z11" s="134"/>
      <c r="AA11" s="134"/>
      <c r="AB11" s="134"/>
      <c r="AC11" s="134"/>
      <c r="AD11" s="134"/>
      <c r="AE11" s="134"/>
      <c r="AF11" s="139"/>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row>
    <row r="12" spans="1:65" s="135" customFormat="1" ht="15.75" customHeight="1">
      <c r="A12" s="149" t="s">
        <v>102</v>
      </c>
      <c r="B12" s="150"/>
      <c r="C12" s="150"/>
      <c r="D12" s="150"/>
      <c r="E12" s="150"/>
      <c r="F12" s="1095" t="s">
        <v>103</v>
      </c>
      <c r="G12" s="1095"/>
      <c r="H12" s="151"/>
      <c r="I12" s="1024"/>
      <c r="J12" s="1024"/>
      <c r="K12" s="1024"/>
      <c r="L12" s="1024"/>
      <c r="M12" s="1024"/>
      <c r="N12" s="1024"/>
      <c r="O12" s="1024"/>
      <c r="P12" s="152"/>
      <c r="Q12" s="152"/>
      <c r="R12" s="152"/>
      <c r="S12" s="152"/>
      <c r="T12" s="152"/>
      <c r="U12" s="152"/>
      <c r="V12" s="152"/>
      <c r="W12" s="153"/>
      <c r="X12" s="134"/>
      <c r="Y12" s="148"/>
      <c r="Z12" s="154"/>
      <c r="AA12" s="154"/>
      <c r="AB12" s="154"/>
      <c r="AC12" s="154"/>
      <c r="AD12" s="154"/>
      <c r="AE12" s="154"/>
      <c r="AF12" s="155"/>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row>
    <row r="13" spans="1:65" s="135" customFormat="1" ht="15.6" customHeight="1">
      <c r="A13" s="1025" t="s">
        <v>104</v>
      </c>
      <c r="B13" s="1026"/>
      <c r="C13" s="1026"/>
      <c r="D13" s="156">
        <f>B10</f>
        <v>0</v>
      </c>
      <c r="E13" s="157" t="s">
        <v>105</v>
      </c>
      <c r="F13" s="1094">
        <v>0</v>
      </c>
      <c r="G13" s="1094"/>
      <c r="H13" s="158" t="s">
        <v>106</v>
      </c>
      <c r="I13" s="1015">
        <f>D13*F13</f>
        <v>0</v>
      </c>
      <c r="J13" s="1016"/>
      <c r="K13" s="1016"/>
      <c r="L13" s="1016"/>
      <c r="M13" s="1016"/>
      <c r="N13" s="1016"/>
      <c r="O13" s="1017"/>
      <c r="P13" s="908"/>
      <c r="Q13" s="909"/>
      <c r="R13" s="909"/>
      <c r="S13" s="911"/>
      <c r="T13" s="912"/>
      <c r="U13" s="912"/>
      <c r="V13" s="911"/>
      <c r="W13" s="913"/>
      <c r="X13" s="148"/>
      <c r="Y13" s="159" t="s">
        <v>107</v>
      </c>
      <c r="Z13" s="154"/>
      <c r="AA13" s="154"/>
      <c r="AB13" s="154"/>
      <c r="AC13" s="154"/>
      <c r="AD13" s="154"/>
      <c r="AE13" s="154"/>
      <c r="AF13" s="155"/>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row>
    <row r="14" spans="1:65" s="135" customFormat="1" ht="14.4">
      <c r="A14" s="1237" t="s">
        <v>108</v>
      </c>
      <c r="B14" s="1238"/>
      <c r="C14" s="1238"/>
      <c r="D14" s="677" t="s">
        <v>109</v>
      </c>
      <c r="E14" s="677" t="s">
        <v>109</v>
      </c>
      <c r="F14" s="1095" t="s">
        <v>110</v>
      </c>
      <c r="G14" s="1095"/>
      <c r="H14" s="158"/>
      <c r="I14" s="1015"/>
      <c r="J14" s="1016"/>
      <c r="K14" s="1016"/>
      <c r="L14" s="1016"/>
      <c r="M14" s="1016"/>
      <c r="N14" s="1016"/>
      <c r="O14" s="1017"/>
      <c r="P14" s="908"/>
      <c r="Q14" s="909"/>
      <c r="R14" s="909"/>
      <c r="S14" s="911"/>
      <c r="T14" s="912"/>
      <c r="U14" s="912"/>
      <c r="V14" s="911"/>
      <c r="W14" s="913"/>
      <c r="X14" s="148"/>
      <c r="Y14" s="159"/>
      <c r="Z14" s="154"/>
      <c r="AA14" s="154"/>
      <c r="AB14" s="154"/>
      <c r="AC14" s="154"/>
      <c r="AD14" s="154"/>
      <c r="AE14" s="154"/>
      <c r="AF14" s="155"/>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row>
    <row r="15" spans="1:65" s="135" customFormat="1" ht="14.4">
      <c r="A15" s="1237" t="s">
        <v>111</v>
      </c>
      <c r="B15" s="1238"/>
      <c r="C15" s="1238"/>
      <c r="D15" s="722">
        <v>0</v>
      </c>
      <c r="E15" s="722">
        <v>0</v>
      </c>
      <c r="F15" s="1094">
        <v>0</v>
      </c>
      <c r="G15" s="1094"/>
      <c r="H15" s="158"/>
      <c r="I15" s="1015">
        <f>$D$13*F15</f>
        <v>0</v>
      </c>
      <c r="J15" s="1016"/>
      <c r="K15" s="1016"/>
      <c r="L15" s="1016"/>
      <c r="M15" s="1016"/>
      <c r="N15" s="1016"/>
      <c r="O15" s="1017"/>
      <c r="P15" s="908"/>
      <c r="Q15" s="909"/>
      <c r="R15" s="909"/>
      <c r="S15" s="911"/>
      <c r="T15" s="912"/>
      <c r="U15" s="912"/>
      <c r="V15" s="911"/>
      <c r="W15" s="913"/>
      <c r="X15" s="712"/>
      <c r="Y15" s="159"/>
      <c r="Z15" s="154"/>
      <c r="AA15" s="154"/>
      <c r="AB15" s="154"/>
      <c r="AC15" s="154"/>
      <c r="AD15" s="154"/>
      <c r="AE15" s="154"/>
      <c r="AF15" s="155"/>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row>
    <row r="16" spans="1:65" s="135" customFormat="1" ht="15.6" customHeight="1">
      <c r="A16" s="1237" t="s">
        <v>111</v>
      </c>
      <c r="B16" s="1238"/>
      <c r="C16" s="1238"/>
      <c r="D16" s="722">
        <v>0</v>
      </c>
      <c r="E16" s="722">
        <v>0</v>
      </c>
      <c r="F16" s="1094">
        <v>0</v>
      </c>
      <c r="G16" s="1094"/>
      <c r="H16" s="158"/>
      <c r="I16" s="1015">
        <f>$D$13*F16</f>
        <v>0</v>
      </c>
      <c r="J16" s="1016"/>
      <c r="K16" s="1016"/>
      <c r="L16" s="1016"/>
      <c r="M16" s="1016"/>
      <c r="N16" s="1016"/>
      <c r="O16" s="1017"/>
      <c r="P16" s="908"/>
      <c r="Q16" s="909"/>
      <c r="R16" s="909"/>
      <c r="S16" s="911"/>
      <c r="T16" s="912"/>
      <c r="U16" s="912"/>
      <c r="V16" s="911"/>
      <c r="W16" s="913"/>
      <c r="X16" s="148"/>
      <c r="Y16" s="159"/>
      <c r="Z16" s="154"/>
      <c r="AA16" s="154"/>
      <c r="AB16" s="154"/>
      <c r="AC16" s="154"/>
      <c r="AD16" s="154"/>
      <c r="AE16" s="154"/>
      <c r="AF16" s="155"/>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row>
    <row r="17" spans="1:65" s="135" customFormat="1" ht="15.6" customHeight="1">
      <c r="A17" s="678" t="s">
        <v>112</v>
      </c>
      <c r="B17" s="679"/>
      <c r="C17" s="679"/>
      <c r="D17" s="676"/>
      <c r="E17" s="722">
        <v>9</v>
      </c>
      <c r="F17" s="1094">
        <v>0</v>
      </c>
      <c r="G17" s="1094"/>
      <c r="H17" s="158" t="s">
        <v>113</v>
      </c>
      <c r="I17" s="1015">
        <f>$D$13*F17</f>
        <v>0</v>
      </c>
      <c r="J17" s="1016"/>
      <c r="K17" s="1016"/>
      <c r="L17" s="1016"/>
      <c r="M17" s="1016"/>
      <c r="N17" s="1016"/>
      <c r="O17" s="1017"/>
      <c r="P17" s="908"/>
      <c r="Q17" s="909"/>
      <c r="R17" s="909"/>
      <c r="S17" s="911"/>
      <c r="T17" s="912"/>
      <c r="U17" s="912"/>
      <c r="V17" s="911"/>
      <c r="W17" s="913"/>
      <c r="X17" s="148"/>
      <c r="Y17" s="159"/>
      <c r="Z17" s="154"/>
      <c r="AA17" s="154"/>
      <c r="AB17" s="154"/>
      <c r="AC17" s="154"/>
      <c r="AD17" s="154"/>
      <c r="AE17" s="154"/>
      <c r="AF17" s="155"/>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row>
    <row r="18" spans="1:65" s="135" customFormat="1" ht="15.6" customHeight="1">
      <c r="A18" s="164" t="s">
        <v>114</v>
      </c>
      <c r="B18" s="161"/>
      <c r="C18" s="161"/>
      <c r="D18" s="676"/>
      <c r="E18" s="722">
        <v>8.8000000000000007</v>
      </c>
      <c r="F18" s="1239">
        <v>0</v>
      </c>
      <c r="G18" s="1239"/>
      <c r="H18" s="158"/>
      <c r="I18" s="1015">
        <f>$D$13*E18*F18</f>
        <v>0</v>
      </c>
      <c r="J18" s="1016"/>
      <c r="K18" s="1016"/>
      <c r="L18" s="1016"/>
      <c r="M18" s="1016"/>
      <c r="N18" s="1016"/>
      <c r="O18" s="1017"/>
      <c r="P18" s="908"/>
      <c r="Q18" s="909"/>
      <c r="R18" s="909"/>
      <c r="S18" s="911"/>
      <c r="T18" s="912"/>
      <c r="U18" s="912"/>
      <c r="V18" s="911"/>
      <c r="W18" s="913"/>
      <c r="X18" s="148"/>
      <c r="Y18" s="159"/>
      <c r="Z18" s="154"/>
      <c r="AA18" s="154"/>
      <c r="AB18" s="154"/>
      <c r="AC18" s="154"/>
      <c r="AD18" s="154"/>
      <c r="AE18" s="154"/>
      <c r="AF18" s="155"/>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row>
    <row r="19" spans="1:65" s="135" customFormat="1" ht="15.6" customHeight="1">
      <c r="A19" s="164" t="s">
        <v>115</v>
      </c>
      <c r="B19" s="161"/>
      <c r="C19" s="161"/>
      <c r="D19" s="676"/>
      <c r="E19" s="158"/>
      <c r="F19" s="158"/>
      <c r="G19" s="158"/>
      <c r="H19" s="158"/>
      <c r="I19" s="1089">
        <f>SUM(I13:O18)</f>
        <v>0</v>
      </c>
      <c r="J19" s="1090"/>
      <c r="K19" s="1090"/>
      <c r="L19" s="1090"/>
      <c r="M19" s="1090"/>
      <c r="N19" s="1090"/>
      <c r="O19" s="1091"/>
      <c r="P19" s="1092" t="str">
        <f>IF($B$10=0,"",I19/$B$10)</f>
        <v/>
      </c>
      <c r="Q19" s="1093"/>
      <c r="R19" s="1093"/>
      <c r="S19" s="1096" t="str">
        <f>IF($F$10=0,"",I19/$F$10)</f>
        <v/>
      </c>
      <c r="T19" s="1097"/>
      <c r="U19" s="1097"/>
      <c r="V19" s="1096" t="str">
        <f>IF($H$10=0,"",I19/$H$10)</f>
        <v/>
      </c>
      <c r="W19" s="1098"/>
      <c r="X19" s="148"/>
      <c r="Y19" s="159"/>
      <c r="Z19" s="154"/>
      <c r="AA19" s="154"/>
      <c r="AB19" s="154"/>
      <c r="AC19" s="154"/>
      <c r="AD19" s="154"/>
      <c r="AE19" s="154"/>
      <c r="AF19" s="155"/>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row>
    <row r="20" spans="1:65" s="135" customFormat="1" ht="15.6" customHeight="1">
      <c r="A20" s="160" t="s">
        <v>116</v>
      </c>
      <c r="B20" s="161"/>
      <c r="C20" s="161"/>
      <c r="D20" s="162"/>
      <c r="E20" s="1242" t="s">
        <v>505</v>
      </c>
      <c r="F20" s="1242"/>
      <c r="G20" s="1242"/>
      <c r="H20" s="158"/>
      <c r="I20" s="1012"/>
      <c r="J20" s="1013"/>
      <c r="K20" s="1013"/>
      <c r="L20" s="1013"/>
      <c r="M20" s="1013"/>
      <c r="N20" s="1013"/>
      <c r="O20" s="1014"/>
      <c r="P20" s="1157"/>
      <c r="Q20" s="1158"/>
      <c r="R20" s="1158"/>
      <c r="S20" s="977"/>
      <c r="T20" s="1046"/>
      <c r="U20" s="1046"/>
      <c r="V20" s="977"/>
      <c r="W20" s="978"/>
      <c r="X20" s="712"/>
      <c r="Y20" s="159"/>
      <c r="Z20" s="154"/>
      <c r="AA20" s="154"/>
      <c r="AB20" s="154"/>
      <c r="AC20" s="154"/>
      <c r="AD20" s="154"/>
      <c r="AE20" s="154"/>
      <c r="AF20" s="155"/>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row>
    <row r="21" spans="1:65" s="135" customFormat="1" ht="15.6" customHeight="1">
      <c r="A21" s="957" t="s">
        <v>117</v>
      </c>
      <c r="B21" s="958"/>
      <c r="C21" s="958"/>
      <c r="D21" s="958"/>
      <c r="E21" s="959"/>
      <c r="F21" s="1181">
        <v>0</v>
      </c>
      <c r="G21" s="1182"/>
      <c r="H21" s="158"/>
      <c r="I21" s="1015">
        <f>$D$13*F21</f>
        <v>0</v>
      </c>
      <c r="J21" s="1016"/>
      <c r="K21" s="1016"/>
      <c r="L21" s="1016"/>
      <c r="M21" s="1016"/>
      <c r="N21" s="1016"/>
      <c r="O21" s="1017"/>
      <c r="P21" s="995"/>
      <c r="Q21" s="996"/>
      <c r="R21" s="997"/>
      <c r="S21" s="975"/>
      <c r="T21" s="1076"/>
      <c r="U21" s="976"/>
      <c r="V21" s="975"/>
      <c r="W21" s="976"/>
      <c r="Y21" s="960" t="s">
        <v>118</v>
      </c>
      <c r="Z21" s="960"/>
      <c r="AA21" s="960"/>
      <c r="AB21" s="960"/>
      <c r="AC21" s="960"/>
      <c r="AD21" s="960"/>
      <c r="AE21" s="960"/>
      <c r="AF21" s="155"/>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row>
    <row r="22" spans="1:65" s="135" customFormat="1" ht="15.6" customHeight="1">
      <c r="A22" s="957" t="s">
        <v>119</v>
      </c>
      <c r="B22" s="958"/>
      <c r="C22" s="958"/>
      <c r="D22" s="958"/>
      <c r="E22" s="959"/>
      <c r="F22" s="1181">
        <v>0</v>
      </c>
      <c r="G22" s="1182"/>
      <c r="H22" s="158"/>
      <c r="I22" s="1015">
        <f>$D$13*F22</f>
        <v>0</v>
      </c>
      <c r="J22" s="1016"/>
      <c r="K22" s="1016"/>
      <c r="L22" s="1016"/>
      <c r="M22" s="1016"/>
      <c r="N22" s="1016"/>
      <c r="O22" s="1017"/>
      <c r="P22" s="995"/>
      <c r="Q22" s="996"/>
      <c r="R22" s="997"/>
      <c r="S22" s="975"/>
      <c r="T22" s="1076"/>
      <c r="U22" s="976"/>
      <c r="V22" s="975"/>
      <c r="W22" s="976"/>
      <c r="X22" s="137" t="s">
        <v>29</v>
      </c>
      <c r="Y22" s="960"/>
      <c r="Z22" s="960"/>
      <c r="AA22" s="960"/>
      <c r="AB22" s="960"/>
      <c r="AC22" s="960"/>
      <c r="AD22" s="960"/>
      <c r="AE22" s="960"/>
      <c r="AF22" s="171"/>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row>
    <row r="23" spans="1:65" s="135" customFormat="1" ht="15.6" customHeight="1">
      <c r="A23" s="1205" t="s">
        <v>120</v>
      </c>
      <c r="B23" s="1206"/>
      <c r="C23" s="1206"/>
      <c r="D23" s="1206"/>
      <c r="E23" s="1207"/>
      <c r="F23" s="893">
        <v>0</v>
      </c>
      <c r="G23" s="1152"/>
      <c r="H23" s="158"/>
      <c r="I23" s="1015">
        <f>F23</f>
        <v>0</v>
      </c>
      <c r="J23" s="1016"/>
      <c r="K23" s="1016"/>
      <c r="L23" s="1016"/>
      <c r="M23" s="1016"/>
      <c r="N23" s="1016"/>
      <c r="O23" s="1017"/>
      <c r="P23" s="1163"/>
      <c r="Q23" s="1164"/>
      <c r="R23" s="1164"/>
      <c r="S23" s="1099"/>
      <c r="T23" s="1111"/>
      <c r="U23" s="1111"/>
      <c r="V23" s="1099"/>
      <c r="W23" s="1100"/>
      <c r="X23" s="137" t="s">
        <v>29</v>
      </c>
      <c r="Y23" s="960"/>
      <c r="Z23" s="960"/>
      <c r="AA23" s="960"/>
      <c r="AB23" s="960"/>
      <c r="AC23" s="960"/>
      <c r="AD23" s="960"/>
      <c r="AE23" s="960"/>
      <c r="AF23" s="171"/>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row>
    <row r="24" spans="1:65" s="135" customFormat="1" ht="15.6" customHeight="1">
      <c r="A24" s="1205" t="s">
        <v>121</v>
      </c>
      <c r="B24" s="1208"/>
      <c r="C24" s="1206"/>
      <c r="D24" s="1206"/>
      <c r="E24" s="1207"/>
      <c r="F24" s="893">
        <v>0</v>
      </c>
      <c r="G24" s="1152"/>
      <c r="H24" s="158"/>
      <c r="I24" s="1015">
        <f>F24</f>
        <v>0</v>
      </c>
      <c r="J24" s="1016"/>
      <c r="K24" s="1016"/>
      <c r="L24" s="1016"/>
      <c r="M24" s="1016"/>
      <c r="N24" s="1016"/>
      <c r="O24" s="1017"/>
      <c r="P24" s="908" t="str">
        <f>IF($B$10=0,"",I24/$B$10)</f>
        <v/>
      </c>
      <c r="Q24" s="909"/>
      <c r="R24" s="909"/>
      <c r="S24" s="911" t="str">
        <f>IF($F$10=0,"",I24/$F$10)</f>
        <v/>
      </c>
      <c r="T24" s="912"/>
      <c r="U24" s="912"/>
      <c r="V24" s="911" t="str">
        <f>IF($H$10=0,"",I24/$H$10)</f>
        <v/>
      </c>
      <c r="W24" s="913"/>
      <c r="X24" s="137" t="s">
        <v>29</v>
      </c>
      <c r="Y24" s="960"/>
      <c r="Z24" s="960"/>
      <c r="AA24" s="960"/>
      <c r="AB24" s="960"/>
      <c r="AC24" s="960"/>
      <c r="AD24" s="960"/>
      <c r="AE24" s="960"/>
      <c r="AF24" s="171"/>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row>
    <row r="25" spans="1:65" s="135" customFormat="1" ht="15.6" customHeight="1">
      <c r="A25" s="168" t="s">
        <v>122</v>
      </c>
      <c r="B25" s="168"/>
      <c r="C25" s="168"/>
      <c r="D25" s="168"/>
      <c r="E25" s="168"/>
      <c r="F25" s="169"/>
      <c r="G25" s="1166"/>
      <c r="H25" s="1167"/>
      <c r="I25" s="1012"/>
      <c r="J25" s="1013"/>
      <c r="K25" s="1013"/>
      <c r="L25" s="1013"/>
      <c r="M25" s="1013"/>
      <c r="N25" s="1013"/>
      <c r="O25" s="1014"/>
      <c r="P25" s="1157"/>
      <c r="Q25" s="1158"/>
      <c r="R25" s="1158"/>
      <c r="S25" s="977"/>
      <c r="T25" s="1046"/>
      <c r="U25" s="1046"/>
      <c r="V25" s="977"/>
      <c r="W25" s="978"/>
      <c r="X25" s="134"/>
      <c r="Y25" s="170"/>
      <c r="Z25" s="171"/>
      <c r="AA25" s="171"/>
      <c r="AB25" s="171"/>
      <c r="AC25" s="171"/>
      <c r="AD25" s="171"/>
      <c r="AE25" s="171"/>
      <c r="AF25" s="171"/>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row>
    <row r="26" spans="1:65" s="135" customFormat="1" ht="10.199999999999999" customHeight="1">
      <c r="A26" s="168"/>
      <c r="B26" s="152"/>
      <c r="C26" s="152"/>
      <c r="D26" s="152"/>
      <c r="E26" s="169" t="s">
        <v>123</v>
      </c>
      <c r="F26" s="172" t="s">
        <v>124</v>
      </c>
      <c r="G26" s="1166" t="s">
        <v>125</v>
      </c>
      <c r="H26" s="1167"/>
      <c r="I26" s="165"/>
      <c r="J26" s="166"/>
      <c r="K26" s="166"/>
      <c r="L26" s="166"/>
      <c r="M26" s="166"/>
      <c r="N26" s="166"/>
      <c r="O26" s="167"/>
      <c r="P26" s="995"/>
      <c r="Q26" s="996"/>
      <c r="R26" s="997"/>
      <c r="S26" s="975"/>
      <c r="T26" s="1076"/>
      <c r="U26" s="976"/>
      <c r="V26" s="975"/>
      <c r="W26" s="976"/>
      <c r="X26" s="134"/>
      <c r="Y26" s="140"/>
      <c r="Z26" s="134"/>
      <c r="AA26" s="134"/>
      <c r="AB26" s="134"/>
      <c r="AC26" s="134"/>
      <c r="AD26" s="134"/>
      <c r="AE26" s="134"/>
      <c r="AF26" s="139"/>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row>
    <row r="27" spans="1:65" s="135" customFormat="1" ht="15.6" customHeight="1">
      <c r="A27" s="173" t="s">
        <v>126</v>
      </c>
      <c r="B27" s="152"/>
      <c r="C27" s="152"/>
      <c r="D27" s="152"/>
      <c r="E27" s="270">
        <v>0</v>
      </c>
      <c r="F27" s="124">
        <v>0</v>
      </c>
      <c r="G27" s="1120">
        <f>E27*F27</f>
        <v>0</v>
      </c>
      <c r="H27" s="1121"/>
      <c r="I27" s="897"/>
      <c r="J27" s="898"/>
      <c r="K27" s="898"/>
      <c r="L27" s="898"/>
      <c r="M27" s="898"/>
      <c r="N27" s="898"/>
      <c r="O27" s="1011"/>
      <c r="P27" s="1163"/>
      <c r="Q27" s="1164"/>
      <c r="R27" s="1165"/>
      <c r="S27" s="1099"/>
      <c r="T27" s="1111"/>
      <c r="U27" s="1100"/>
      <c r="V27" s="975"/>
      <c r="W27" s="976"/>
      <c r="X27" s="137" t="s">
        <v>29</v>
      </c>
      <c r="Y27" s="138" t="s">
        <v>127</v>
      </c>
      <c r="Z27" s="134"/>
      <c r="AA27" s="134"/>
      <c r="AB27" s="134"/>
      <c r="AC27" s="134"/>
      <c r="AD27" s="134"/>
      <c r="AE27" s="134"/>
      <c r="AF27" s="139"/>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row>
    <row r="28" spans="1:65" s="135" customFormat="1" ht="15.6" customHeight="1">
      <c r="A28" s="173" t="s">
        <v>128</v>
      </c>
      <c r="B28" s="152"/>
      <c r="C28" s="152"/>
      <c r="D28" s="152"/>
      <c r="E28" s="270">
        <v>0</v>
      </c>
      <c r="F28" s="124">
        <v>0</v>
      </c>
      <c r="G28" s="1120">
        <f>E28*F28</f>
        <v>0</v>
      </c>
      <c r="H28" s="1121"/>
      <c r="I28" s="905">
        <f>SUM(G27:H28)</f>
        <v>0</v>
      </c>
      <c r="J28" s="906"/>
      <c r="K28" s="906"/>
      <c r="L28" s="906"/>
      <c r="M28" s="906"/>
      <c r="N28" s="906"/>
      <c r="O28" s="907"/>
      <c r="P28" s="908" t="str">
        <f>IF($B$10=0,"",I28/$B$10)</f>
        <v/>
      </c>
      <c r="Q28" s="909"/>
      <c r="R28" s="909"/>
      <c r="S28" s="911" t="str">
        <f>IF($F$10=0,"",I28/$F$10)</f>
        <v/>
      </c>
      <c r="T28" s="912"/>
      <c r="U28" s="912"/>
      <c r="V28" s="911" t="str">
        <f>IF($H$10=0,"",I28/$H$10)</f>
        <v/>
      </c>
      <c r="W28" s="913"/>
      <c r="X28" s="134"/>
      <c r="Y28" s="973" t="s">
        <v>129</v>
      </c>
      <c r="Z28" s="973"/>
      <c r="AA28" s="973"/>
      <c r="AB28" s="973"/>
      <c r="AC28" s="973"/>
      <c r="AD28" s="973"/>
      <c r="AE28" s="973"/>
      <c r="AF28" s="97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row>
    <row r="29" spans="1:65" s="135" customFormat="1" ht="15.6" customHeight="1">
      <c r="A29" s="168" t="s">
        <v>130</v>
      </c>
      <c r="B29" s="152"/>
      <c r="C29" s="152"/>
      <c r="D29" s="152"/>
      <c r="E29" s="169" t="s">
        <v>123</v>
      </c>
      <c r="F29" s="172" t="s">
        <v>124</v>
      </c>
      <c r="G29" s="1166" t="s">
        <v>125</v>
      </c>
      <c r="H29" s="1167"/>
      <c r="I29" s="1012"/>
      <c r="J29" s="1013"/>
      <c r="K29" s="1013"/>
      <c r="L29" s="1013"/>
      <c r="M29" s="1013"/>
      <c r="N29" s="1013"/>
      <c r="O29" s="1014"/>
      <c r="P29" s="995"/>
      <c r="Q29" s="996"/>
      <c r="R29" s="997"/>
      <c r="S29" s="975"/>
      <c r="T29" s="1076"/>
      <c r="U29" s="976"/>
      <c r="V29" s="975"/>
      <c r="W29" s="976"/>
      <c r="X29" s="137" t="s">
        <v>29</v>
      </c>
      <c r="Y29" s="973"/>
      <c r="Z29" s="973"/>
      <c r="AA29" s="973"/>
      <c r="AB29" s="973"/>
      <c r="AC29" s="973"/>
      <c r="AD29" s="973"/>
      <c r="AE29" s="973"/>
      <c r="AF29" s="97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row>
    <row r="30" spans="1:65" s="135" customFormat="1" ht="15.6" customHeight="1">
      <c r="A30" s="173" t="s">
        <v>131</v>
      </c>
      <c r="B30" s="152"/>
      <c r="C30" s="152"/>
      <c r="D30" s="152"/>
      <c r="E30" s="270">
        <v>0</v>
      </c>
      <c r="F30" s="124">
        <v>0</v>
      </c>
      <c r="G30" s="1120">
        <f>E30*F30</f>
        <v>0</v>
      </c>
      <c r="H30" s="1121"/>
      <c r="I30" s="897"/>
      <c r="J30" s="898"/>
      <c r="K30" s="898"/>
      <c r="L30" s="898"/>
      <c r="M30" s="898"/>
      <c r="N30" s="898"/>
      <c r="O30" s="1011"/>
      <c r="P30" s="995"/>
      <c r="Q30" s="996"/>
      <c r="R30" s="997"/>
      <c r="S30" s="975"/>
      <c r="T30" s="1076"/>
      <c r="U30" s="976"/>
      <c r="V30" s="975"/>
      <c r="W30" s="976"/>
      <c r="X30" s="137" t="s">
        <v>29</v>
      </c>
      <c r="Y30" s="138" t="s">
        <v>132</v>
      </c>
      <c r="Z30" s="134"/>
      <c r="AA30" s="134"/>
      <c r="AB30" s="134"/>
      <c r="AC30" s="134"/>
      <c r="AD30" s="134"/>
      <c r="AE30" s="134"/>
      <c r="AF30" s="139"/>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row>
    <row r="31" spans="1:65" s="135" customFormat="1" ht="15.6" customHeight="1">
      <c r="A31" s="173" t="s">
        <v>133</v>
      </c>
      <c r="B31" s="152"/>
      <c r="C31" s="152"/>
      <c r="D31" s="152"/>
      <c r="E31" s="270">
        <v>0</v>
      </c>
      <c r="F31" s="124">
        <v>0</v>
      </c>
      <c r="G31" s="1120">
        <f>E31*F31</f>
        <v>0</v>
      </c>
      <c r="H31" s="1121"/>
      <c r="I31" s="905">
        <f>SUM(G30:H31)</f>
        <v>0</v>
      </c>
      <c r="J31" s="906"/>
      <c r="K31" s="906"/>
      <c r="L31" s="906"/>
      <c r="M31" s="906"/>
      <c r="N31" s="906"/>
      <c r="O31" s="907"/>
      <c r="P31" s="908" t="str">
        <f>IF($B$10=0,"",I31/$B$10)</f>
        <v/>
      </c>
      <c r="Q31" s="909"/>
      <c r="R31" s="909"/>
      <c r="S31" s="911" t="str">
        <f>IF($F$10=0,"",I31/$F$10)</f>
        <v/>
      </c>
      <c r="T31" s="912"/>
      <c r="U31" s="912"/>
      <c r="V31" s="911" t="str">
        <f>IF($H$10=0,"",I31/$H$10)</f>
        <v/>
      </c>
      <c r="W31" s="913"/>
      <c r="X31" s="137" t="s">
        <v>29</v>
      </c>
      <c r="Y31" s="973" t="s">
        <v>134</v>
      </c>
      <c r="Z31" s="973"/>
      <c r="AA31" s="973"/>
      <c r="AB31" s="973"/>
      <c r="AC31" s="973"/>
      <c r="AD31" s="973"/>
      <c r="AE31" s="973"/>
      <c r="AF31" s="97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row>
    <row r="32" spans="1:65" s="135" customFormat="1" ht="15.6" customHeight="1">
      <c r="A32" s="168" t="s">
        <v>135</v>
      </c>
      <c r="B32" s="152"/>
      <c r="C32" s="152"/>
      <c r="D32" s="152"/>
      <c r="E32" s="152"/>
      <c r="F32" s="152"/>
      <c r="G32" s="893">
        <v>0</v>
      </c>
      <c r="H32" s="1152"/>
      <c r="I32" s="905">
        <f>G32</f>
        <v>0</v>
      </c>
      <c r="J32" s="906"/>
      <c r="K32" s="906"/>
      <c r="L32" s="906"/>
      <c r="M32" s="906"/>
      <c r="N32" s="906"/>
      <c r="O32" s="907"/>
      <c r="P32" s="908" t="str">
        <f>IF($B$10=0,"",I32/$B$10)</f>
        <v/>
      </c>
      <c r="Q32" s="909"/>
      <c r="R32" s="909"/>
      <c r="S32" s="911" t="str">
        <f>IF($F$10=0,"",I32/$F$10)</f>
        <v/>
      </c>
      <c r="T32" s="912"/>
      <c r="U32" s="912"/>
      <c r="V32" s="911" t="str">
        <f>IF($H$10=0,"",I32/$H$10)</f>
        <v/>
      </c>
      <c r="W32" s="913"/>
      <c r="X32" s="983"/>
      <c r="Y32" s="973"/>
      <c r="Z32" s="973"/>
      <c r="AA32" s="973"/>
      <c r="AB32" s="973"/>
      <c r="AC32" s="973"/>
      <c r="AD32" s="973"/>
      <c r="AE32" s="973"/>
      <c r="AF32" s="97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row>
    <row r="33" spans="1:65" s="135" customFormat="1" ht="15.6" hidden="1" customHeight="1">
      <c r="A33" s="174" t="s">
        <v>136</v>
      </c>
      <c r="B33" s="175"/>
      <c r="C33" s="175"/>
      <c r="D33" s="175"/>
      <c r="E33" s="175"/>
      <c r="F33" s="175"/>
      <c r="G33" s="175"/>
      <c r="H33" s="175"/>
      <c r="I33" s="1112"/>
      <c r="J33" s="1113"/>
      <c r="K33" s="1113"/>
      <c r="L33" s="1113"/>
      <c r="M33" s="1113"/>
      <c r="N33" s="1113"/>
      <c r="O33" s="1114"/>
      <c r="P33" s="980"/>
      <c r="Q33" s="981"/>
      <c r="R33" s="982"/>
      <c r="S33" s="1041"/>
      <c r="T33" s="1105"/>
      <c r="U33" s="1042"/>
      <c r="V33" s="1041"/>
      <c r="W33" s="1042"/>
      <c r="X33" s="983"/>
      <c r="Y33" s="984" t="s">
        <v>137</v>
      </c>
      <c r="Z33" s="984"/>
      <c r="AA33" s="984"/>
      <c r="AB33" s="984"/>
      <c r="AC33" s="984"/>
      <c r="AD33" s="984"/>
      <c r="AE33" s="984"/>
      <c r="AF33" s="1191"/>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row>
    <row r="34" spans="1:65" s="135" customFormat="1" ht="10.199999999999999" hidden="1" customHeight="1">
      <c r="A34" s="174"/>
      <c r="B34" s="175"/>
      <c r="C34" s="175"/>
      <c r="D34" s="175"/>
      <c r="E34" s="176" t="s">
        <v>123</v>
      </c>
      <c r="F34" s="177" t="s">
        <v>124</v>
      </c>
      <c r="G34" s="1240" t="s">
        <v>125</v>
      </c>
      <c r="H34" s="1241"/>
      <c r="I34" s="1112"/>
      <c r="J34" s="1113"/>
      <c r="K34" s="1113"/>
      <c r="L34" s="1113"/>
      <c r="M34" s="1113"/>
      <c r="N34" s="1113"/>
      <c r="O34" s="1114"/>
      <c r="P34" s="980"/>
      <c r="Q34" s="981"/>
      <c r="R34" s="982"/>
      <c r="S34" s="1041"/>
      <c r="T34" s="1105"/>
      <c r="U34" s="1042"/>
      <c r="V34" s="1041"/>
      <c r="W34" s="1042"/>
      <c r="X34" s="134"/>
      <c r="Y34" s="170"/>
      <c r="Z34" s="170"/>
      <c r="AA34" s="170"/>
      <c r="AB34" s="170"/>
      <c r="AC34" s="170"/>
      <c r="AD34" s="170"/>
      <c r="AE34" s="170"/>
      <c r="AF34" s="297"/>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row>
    <row r="35" spans="1:65" s="135" customFormat="1" ht="15.6" hidden="1" customHeight="1">
      <c r="A35" s="178" t="s">
        <v>138</v>
      </c>
      <c r="B35" s="1040" t="s">
        <v>139</v>
      </c>
      <c r="C35" s="1040"/>
      <c r="D35" s="1040"/>
      <c r="E35" s="271">
        <v>0</v>
      </c>
      <c r="F35" s="272">
        <v>0</v>
      </c>
      <c r="G35" s="961">
        <f>E35*F35</f>
        <v>0</v>
      </c>
      <c r="H35" s="962"/>
      <c r="I35" s="1112"/>
      <c r="J35" s="1113"/>
      <c r="K35" s="1113"/>
      <c r="L35" s="1113"/>
      <c r="M35" s="1113"/>
      <c r="N35" s="1113"/>
      <c r="O35" s="1114"/>
      <c r="P35" s="980"/>
      <c r="Q35" s="981"/>
      <c r="R35" s="982"/>
      <c r="S35" s="1041"/>
      <c r="T35" s="1105"/>
      <c r="U35" s="1042"/>
      <c r="V35" s="1041"/>
      <c r="W35" s="1042"/>
      <c r="X35" s="134"/>
      <c r="Y35" s="140"/>
      <c r="Z35" s="134"/>
      <c r="AA35" s="134"/>
      <c r="AB35" s="134"/>
      <c r="AC35" s="134"/>
      <c r="AD35" s="134"/>
      <c r="AE35" s="134"/>
      <c r="AF35" s="139"/>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row>
    <row r="36" spans="1:65" s="135" customFormat="1" ht="15.6" hidden="1" customHeight="1">
      <c r="A36" s="178"/>
      <c r="B36" s="1040" t="s">
        <v>139</v>
      </c>
      <c r="C36" s="1040"/>
      <c r="D36" s="1040"/>
      <c r="E36" s="271">
        <v>0</v>
      </c>
      <c r="F36" s="272">
        <v>0</v>
      </c>
      <c r="G36" s="961">
        <f>E36*F36</f>
        <v>0</v>
      </c>
      <c r="H36" s="962"/>
      <c r="I36" s="1112"/>
      <c r="J36" s="1113"/>
      <c r="K36" s="1113"/>
      <c r="L36" s="1113"/>
      <c r="M36" s="1113"/>
      <c r="N36" s="1113"/>
      <c r="O36" s="1114"/>
      <c r="P36" s="980"/>
      <c r="Q36" s="981"/>
      <c r="R36" s="982"/>
      <c r="S36" s="1041"/>
      <c r="T36" s="1105"/>
      <c r="U36" s="1042"/>
      <c r="V36" s="1041"/>
      <c r="W36" s="1042"/>
      <c r="X36" s="134"/>
      <c r="Y36" s="140"/>
      <c r="Z36" s="134"/>
      <c r="AA36" s="134"/>
      <c r="AB36" s="134"/>
      <c r="AC36" s="134"/>
      <c r="AD36" s="134"/>
      <c r="AE36" s="134"/>
      <c r="AF36" s="139"/>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row>
    <row r="37" spans="1:65" s="135" customFormat="1" ht="15.6" hidden="1" customHeight="1">
      <c r="A37" s="178"/>
      <c r="B37" s="1040" t="s">
        <v>139</v>
      </c>
      <c r="C37" s="1040"/>
      <c r="D37" s="1040"/>
      <c r="E37" s="271">
        <v>0</v>
      </c>
      <c r="F37" s="272">
        <v>0</v>
      </c>
      <c r="G37" s="961">
        <f>E37*F37</f>
        <v>0</v>
      </c>
      <c r="H37" s="962"/>
      <c r="I37" s="1112"/>
      <c r="J37" s="1113"/>
      <c r="K37" s="1113"/>
      <c r="L37" s="1113"/>
      <c r="M37" s="1113"/>
      <c r="N37" s="1113"/>
      <c r="O37" s="1114"/>
      <c r="P37" s="1184"/>
      <c r="Q37" s="1185"/>
      <c r="R37" s="1185"/>
      <c r="S37" s="1102"/>
      <c r="T37" s="1183"/>
      <c r="U37" s="1183"/>
      <c r="V37" s="1102"/>
      <c r="W37" s="1103"/>
      <c r="X37" s="134"/>
      <c r="Y37" s="140"/>
      <c r="Z37" s="134"/>
      <c r="AA37" s="134"/>
      <c r="AB37" s="134"/>
      <c r="AC37" s="134"/>
      <c r="AD37" s="134"/>
      <c r="AE37" s="134"/>
      <c r="AF37" s="139"/>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row>
    <row r="38" spans="1:65" s="135" customFormat="1" ht="10.199999999999999" hidden="1" customHeight="1">
      <c r="A38" s="174"/>
      <c r="B38" s="175"/>
      <c r="C38" s="175"/>
      <c r="D38" s="175"/>
      <c r="E38" s="358" t="s">
        <v>123</v>
      </c>
      <c r="F38" s="359" t="s">
        <v>124</v>
      </c>
      <c r="G38" s="1243" t="s">
        <v>125</v>
      </c>
      <c r="H38" s="1244"/>
      <c r="I38" s="1112"/>
      <c r="J38" s="1113"/>
      <c r="K38" s="1113"/>
      <c r="L38" s="1113"/>
      <c r="M38" s="1113"/>
      <c r="N38" s="1113"/>
      <c r="O38" s="1114"/>
      <c r="P38" s="980"/>
      <c r="Q38" s="981"/>
      <c r="R38" s="982"/>
      <c r="S38" s="1041"/>
      <c r="T38" s="1105"/>
      <c r="U38" s="1042"/>
      <c r="V38" s="1041"/>
      <c r="W38" s="1042"/>
      <c r="X38" s="134"/>
      <c r="Y38" s="140"/>
      <c r="Z38" s="134"/>
      <c r="AA38" s="134"/>
      <c r="AB38" s="134"/>
      <c r="AC38" s="134"/>
      <c r="AD38" s="134"/>
      <c r="AE38" s="134"/>
      <c r="AF38" s="139"/>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row>
    <row r="39" spans="1:65" s="135" customFormat="1" ht="15.6" hidden="1" customHeight="1">
      <c r="A39" s="178" t="s">
        <v>140</v>
      </c>
      <c r="B39" s="1040" t="s">
        <v>139</v>
      </c>
      <c r="C39" s="1040"/>
      <c r="D39" s="1040"/>
      <c r="E39" s="271">
        <v>0</v>
      </c>
      <c r="F39" s="272">
        <v>0</v>
      </c>
      <c r="G39" s="961">
        <f>E39*F39</f>
        <v>0</v>
      </c>
      <c r="H39" s="962"/>
      <c r="I39" s="1112"/>
      <c r="J39" s="1113"/>
      <c r="K39" s="1113"/>
      <c r="L39" s="1113"/>
      <c r="M39" s="1113"/>
      <c r="N39" s="1113"/>
      <c r="O39" s="1114"/>
      <c r="P39" s="980"/>
      <c r="Q39" s="981"/>
      <c r="R39" s="982"/>
      <c r="S39" s="1041"/>
      <c r="T39" s="1105"/>
      <c r="U39" s="1042"/>
      <c r="V39" s="1041"/>
      <c r="W39" s="1042"/>
      <c r="X39" s="142"/>
      <c r="Y39" s="140"/>
      <c r="Z39" s="134"/>
      <c r="AA39" s="134"/>
      <c r="AB39" s="134"/>
      <c r="AC39" s="134"/>
      <c r="AD39" s="134"/>
      <c r="AE39" s="134"/>
      <c r="AF39" s="139"/>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row>
    <row r="40" spans="1:65" s="135" customFormat="1" ht="15.6" hidden="1" customHeight="1">
      <c r="A40" s="174"/>
      <c r="B40" s="1040" t="s">
        <v>139</v>
      </c>
      <c r="C40" s="1040"/>
      <c r="D40" s="1040"/>
      <c r="E40" s="271">
        <v>0</v>
      </c>
      <c r="F40" s="272">
        <v>0</v>
      </c>
      <c r="G40" s="961">
        <f>E40*F40</f>
        <v>0</v>
      </c>
      <c r="H40" s="962"/>
      <c r="I40" s="1173">
        <f>SUM(G35:H37)-SUM(G39:H40)</f>
        <v>0</v>
      </c>
      <c r="J40" s="1174"/>
      <c r="K40" s="1174"/>
      <c r="L40" s="1174"/>
      <c r="M40" s="1174"/>
      <c r="N40" s="1174"/>
      <c r="O40" s="1175"/>
      <c r="P40" s="357"/>
      <c r="Q40" s="353"/>
      <c r="R40" s="353"/>
      <c r="S40" s="354"/>
      <c r="T40" s="355"/>
      <c r="U40" s="355"/>
      <c r="V40" s="354"/>
      <c r="W40" s="356"/>
      <c r="X40" s="134"/>
      <c r="Y40" s="140"/>
      <c r="Z40" s="134"/>
      <c r="AA40" s="134"/>
      <c r="AB40" s="134"/>
      <c r="AC40" s="134"/>
      <c r="AD40" s="134"/>
      <c r="AE40" s="134"/>
      <c r="AF40" s="139"/>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row>
    <row r="41" spans="1:65" s="135" customFormat="1" ht="15.6" hidden="1" customHeight="1">
      <c r="A41" s="223" t="s">
        <v>141</v>
      </c>
      <c r="B41" s="1040" t="s">
        <v>81</v>
      </c>
      <c r="C41" s="1040"/>
      <c r="D41" s="1040"/>
      <c r="E41" s="291">
        <v>0</v>
      </c>
      <c r="F41" s="272">
        <v>0</v>
      </c>
      <c r="G41" s="961">
        <f>E41*F41</f>
        <v>0</v>
      </c>
      <c r="H41" s="962"/>
      <c r="I41" s="963">
        <f>G41</f>
        <v>0</v>
      </c>
      <c r="J41" s="964"/>
      <c r="K41" s="964"/>
      <c r="L41" s="964"/>
      <c r="M41" s="964"/>
      <c r="N41" s="964"/>
      <c r="O41" s="965"/>
      <c r="P41" s="348"/>
      <c r="Q41" s="349"/>
      <c r="R41" s="349"/>
      <c r="S41" s="350"/>
      <c r="T41" s="351"/>
      <c r="U41" s="351"/>
      <c r="V41" s="350"/>
      <c r="W41" s="352"/>
      <c r="X41" s="134"/>
      <c r="Y41" s="140"/>
      <c r="Z41" s="134"/>
      <c r="AA41" s="134"/>
      <c r="AB41" s="134"/>
      <c r="AC41" s="134"/>
      <c r="AD41" s="134"/>
      <c r="AE41" s="134"/>
      <c r="AF41" s="139"/>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row>
    <row r="42" spans="1:65" s="135" customFormat="1" ht="15.6" hidden="1" customHeight="1">
      <c r="A42" s="923" t="s">
        <v>142</v>
      </c>
      <c r="B42" s="924"/>
      <c r="C42" s="924"/>
      <c r="D42" s="924"/>
      <c r="E42" s="924"/>
      <c r="F42" s="924"/>
      <c r="G42" s="924"/>
      <c r="H42" s="926"/>
      <c r="I42" s="966">
        <f>SUM(I40:O41)</f>
        <v>0</v>
      </c>
      <c r="J42" s="967"/>
      <c r="K42" s="967"/>
      <c r="L42" s="967"/>
      <c r="M42" s="967"/>
      <c r="N42" s="967"/>
      <c r="O42" s="968"/>
      <c r="P42" s="969" t="str">
        <f>IF($B$10=0,"",I42/$B$10)</f>
        <v/>
      </c>
      <c r="Q42" s="970"/>
      <c r="R42" s="970"/>
      <c r="S42" s="971" t="str">
        <f>IF($F$10=0,"",I42/$F$10)</f>
        <v/>
      </c>
      <c r="T42" s="972"/>
      <c r="U42" s="972"/>
      <c r="V42" s="971" t="str">
        <f>IF($H$10=0,"",I42/$H$10)</f>
        <v/>
      </c>
      <c r="W42" s="1101"/>
      <c r="X42" s="179">
        <f>I42</f>
        <v>0</v>
      </c>
      <c r="Y42" s="979" t="s">
        <v>143</v>
      </c>
      <c r="Z42" s="979"/>
      <c r="AA42" s="979"/>
      <c r="AB42" s="180"/>
      <c r="AC42" s="180"/>
      <c r="AD42" s="180"/>
      <c r="AE42" s="180"/>
      <c r="AF42" s="139"/>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row>
    <row r="43" spans="1:65" s="135" customFormat="1" ht="15.6" customHeight="1">
      <c r="A43" s="1029" t="s">
        <v>144</v>
      </c>
      <c r="B43" s="1030"/>
      <c r="C43" s="1030"/>
      <c r="D43" s="1030"/>
      <c r="E43" s="1030"/>
      <c r="F43" s="1030"/>
      <c r="G43" s="1030"/>
      <c r="H43" s="1030"/>
      <c r="I43" s="1031">
        <f>SUM(I19:O41)</f>
        <v>0</v>
      </c>
      <c r="J43" s="1032"/>
      <c r="K43" s="1032"/>
      <c r="L43" s="1032"/>
      <c r="M43" s="1032"/>
      <c r="N43" s="1032"/>
      <c r="O43" s="1033"/>
      <c r="P43" s="1109">
        <f>SUM(P13:R40)</f>
        <v>0</v>
      </c>
      <c r="Q43" s="1110"/>
      <c r="R43" s="1110"/>
      <c r="S43" s="1106">
        <f>SUM(S13:U40)</f>
        <v>0</v>
      </c>
      <c r="T43" s="1107"/>
      <c r="U43" s="1107"/>
      <c r="V43" s="1106">
        <f>SUM(V13:W40)</f>
        <v>0</v>
      </c>
      <c r="W43" s="1108"/>
      <c r="X43" s="180"/>
      <c r="Y43" s="298"/>
      <c r="Z43" s="299"/>
      <c r="AA43" s="299"/>
      <c r="AB43" s="180"/>
      <c r="AC43" s="180"/>
      <c r="AD43" s="180"/>
      <c r="AE43" s="180"/>
      <c r="AF43" s="139"/>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row>
    <row r="44" spans="1:65" s="135" customFormat="1" ht="15.6" customHeight="1">
      <c r="A44" s="1145" t="s">
        <v>145</v>
      </c>
      <c r="B44" s="1146"/>
      <c r="C44" s="1146"/>
      <c r="D44" s="1147"/>
      <c r="E44" s="1146"/>
      <c r="F44" s="1147"/>
      <c r="G44" s="1147"/>
      <c r="H44" s="1148"/>
      <c r="I44" s="893">
        <v>0</v>
      </c>
      <c r="J44" s="1152"/>
      <c r="K44" s="1152"/>
      <c r="L44" s="1152"/>
      <c r="M44" s="1152"/>
      <c r="N44" s="1152"/>
      <c r="O44" s="894"/>
      <c r="P44" s="908" t="str">
        <f>IF($B$10=0,"",I44/$B$10)</f>
        <v/>
      </c>
      <c r="Q44" s="909"/>
      <c r="R44" s="910"/>
      <c r="S44" s="911" t="str">
        <f>IF($F$10=0,"",I44/$F$10)</f>
        <v/>
      </c>
      <c r="T44" s="912"/>
      <c r="U44" s="913"/>
      <c r="V44" s="911" t="str">
        <f>IF($H$10=0,"",I44/$H$10)</f>
        <v/>
      </c>
      <c r="W44" s="913"/>
      <c r="X44" s="179">
        <f>I44</f>
        <v>0</v>
      </c>
      <c r="Y44" s="979" t="s">
        <v>143</v>
      </c>
      <c r="Z44" s="979"/>
      <c r="AA44" s="979"/>
      <c r="AB44" s="180"/>
      <c r="AC44" s="180"/>
      <c r="AD44" s="180"/>
      <c r="AE44" s="180"/>
      <c r="AF44" s="139"/>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row>
    <row r="45" spans="1:65" s="135" customFormat="1" ht="15.6" customHeight="1">
      <c r="A45" s="1149" t="s">
        <v>146</v>
      </c>
      <c r="B45" s="1150"/>
      <c r="C45" s="1150"/>
      <c r="D45" s="1150"/>
      <c r="E45" s="1150"/>
      <c r="F45" s="1150"/>
      <c r="G45" s="1150"/>
      <c r="H45" s="1151"/>
      <c r="I45" s="893">
        <v>0</v>
      </c>
      <c r="J45" s="1152"/>
      <c r="K45" s="1152"/>
      <c r="L45" s="1152"/>
      <c r="M45" s="1152"/>
      <c r="N45" s="1152"/>
      <c r="O45" s="894"/>
      <c r="P45" s="908" t="str">
        <f>IF($B$10=0,"",I45/$B$10)</f>
        <v/>
      </c>
      <c r="Q45" s="909"/>
      <c r="R45" s="910"/>
      <c r="S45" s="911" t="str">
        <f>IF($F$10=0,"",I45/$F$10)</f>
        <v/>
      </c>
      <c r="T45" s="912"/>
      <c r="U45" s="913"/>
      <c r="V45" s="911" t="str">
        <f>IF($H$10=0,"",I45/$H$10)</f>
        <v/>
      </c>
      <c r="W45" s="913"/>
      <c r="X45" s="179">
        <f>I45</f>
        <v>0</v>
      </c>
      <c r="Y45" s="979" t="s">
        <v>143</v>
      </c>
      <c r="Z45" s="979"/>
      <c r="AA45" s="979"/>
      <c r="AB45" s="660"/>
      <c r="AC45" s="660"/>
      <c r="AD45" s="660"/>
      <c r="AE45" s="660"/>
      <c r="AF45" s="148"/>
      <c r="AG45" s="148"/>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row>
    <row r="46" spans="1:65" s="135" customFormat="1" ht="15.6" customHeight="1">
      <c r="A46" s="1029" t="s">
        <v>147</v>
      </c>
      <c r="B46" s="1030"/>
      <c r="C46" s="1030"/>
      <c r="D46" s="1030"/>
      <c r="E46" s="1030"/>
      <c r="F46" s="1030"/>
      <c r="G46" s="1030"/>
      <c r="H46" s="1030"/>
      <c r="I46" s="1031">
        <f>SUM(I43:O45)</f>
        <v>0</v>
      </c>
      <c r="J46" s="1032"/>
      <c r="K46" s="1032"/>
      <c r="L46" s="1032"/>
      <c r="M46" s="1032"/>
      <c r="N46" s="1032"/>
      <c r="O46" s="1033"/>
      <c r="P46" s="1034">
        <f>SUM(P43:R45)</f>
        <v>0</v>
      </c>
      <c r="Q46" s="1035"/>
      <c r="R46" s="1035"/>
      <c r="S46" s="1019">
        <f>SUM(S43:U45)</f>
        <v>0</v>
      </c>
      <c r="T46" s="1036"/>
      <c r="U46" s="1036"/>
      <c r="V46" s="1019">
        <f>SUM(V43:W45)</f>
        <v>0</v>
      </c>
      <c r="W46" s="1020"/>
      <c r="X46" s="347">
        <f>SUM(X42:X45)</f>
        <v>0</v>
      </c>
      <c r="Y46" s="1190" t="s">
        <v>148</v>
      </c>
      <c r="Z46" s="1190"/>
      <c r="AA46" s="1190"/>
      <c r="AB46" s="1190"/>
      <c r="AC46" s="1190"/>
      <c r="AD46" s="1190"/>
      <c r="AE46" s="1190"/>
      <c r="AF46" s="139"/>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row>
    <row r="47" spans="1:65" s="135" customFormat="1" ht="15.6" hidden="1" customHeight="1">
      <c r="I47" s="1245"/>
      <c r="J47" s="1245"/>
      <c r="K47" s="1245"/>
      <c r="L47" s="1245"/>
      <c r="M47" s="1245"/>
      <c r="N47" s="1245"/>
      <c r="O47" s="1245"/>
      <c r="P47" s="1093"/>
      <c r="Q47" s="1093"/>
      <c r="R47" s="1093"/>
      <c r="S47" s="1097"/>
      <c r="T47" s="1097"/>
      <c r="U47" s="1097"/>
      <c r="V47" s="1097"/>
      <c r="W47" s="1097"/>
      <c r="X47" s="134"/>
      <c r="Y47" s="140"/>
      <c r="Z47" s="134"/>
      <c r="AA47" s="134"/>
      <c r="AB47" s="134"/>
      <c r="AC47" s="134"/>
      <c r="AD47" s="134"/>
      <c r="AE47" s="134"/>
      <c r="AF47" s="139"/>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row>
    <row r="48" spans="1:65" s="135" customFormat="1" ht="15.6" customHeight="1">
      <c r="A48" s="1028" t="s">
        <v>149</v>
      </c>
      <c r="B48" s="1028"/>
      <c r="C48" s="1028"/>
      <c r="D48" s="1028"/>
      <c r="E48" s="1028"/>
      <c r="F48" s="1028"/>
      <c r="G48" s="1028"/>
      <c r="H48" s="1028"/>
      <c r="I48" s="1018" t="s">
        <v>98</v>
      </c>
      <c r="J48" s="1018"/>
      <c r="K48" s="1018"/>
      <c r="L48" s="1018"/>
      <c r="M48" s="1018"/>
      <c r="N48" s="1018"/>
      <c r="O48" s="1018"/>
      <c r="P48" s="1018" t="s">
        <v>99</v>
      </c>
      <c r="Q48" s="1018"/>
      <c r="R48" s="1018"/>
      <c r="S48" s="1018" t="s">
        <v>100</v>
      </c>
      <c r="T48" s="1018"/>
      <c r="U48" s="1018"/>
      <c r="V48" s="1018" t="s">
        <v>101</v>
      </c>
      <c r="W48" s="1018"/>
      <c r="X48" s="181"/>
      <c r="Y48" s="140"/>
      <c r="Z48" s="134"/>
      <c r="AA48" s="134"/>
      <c r="AB48" s="134"/>
      <c r="AC48" s="134"/>
      <c r="AD48" s="134"/>
      <c r="AE48" s="134"/>
      <c r="AF48" s="139"/>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row>
    <row r="49" spans="1:65" s="135" customFormat="1" ht="15.6" customHeight="1">
      <c r="A49" s="182" t="s">
        <v>150</v>
      </c>
      <c r="B49" s="183"/>
      <c r="C49" s="183"/>
      <c r="D49" s="152"/>
      <c r="E49" s="184" t="s">
        <v>151</v>
      </c>
      <c r="F49" s="1215" t="s">
        <v>152</v>
      </c>
      <c r="G49" s="1215"/>
      <c r="H49" s="1216"/>
      <c r="I49" s="1015"/>
      <c r="J49" s="1016"/>
      <c r="K49" s="1016"/>
      <c r="L49" s="1016"/>
      <c r="M49" s="1016"/>
      <c r="N49" s="1016"/>
      <c r="O49" s="1017"/>
      <c r="P49" s="995"/>
      <c r="Q49" s="996"/>
      <c r="R49" s="997"/>
      <c r="S49" s="975"/>
      <c r="T49" s="1076"/>
      <c r="U49" s="976"/>
      <c r="V49" s="975"/>
      <c r="W49" s="976"/>
      <c r="X49" s="134"/>
      <c r="Y49" s="140"/>
      <c r="Z49" s="134"/>
      <c r="AA49" s="134"/>
      <c r="AB49" s="134"/>
      <c r="AC49" s="134"/>
      <c r="AD49" s="134"/>
      <c r="AE49" s="134"/>
      <c r="AF49" s="139"/>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row>
    <row r="50" spans="1:65" s="135" customFormat="1" ht="15.6" customHeight="1">
      <c r="A50" s="1138" t="s">
        <v>153</v>
      </c>
      <c r="B50" s="1139"/>
      <c r="C50" s="1139"/>
      <c r="D50" s="1140"/>
      <c r="E50" s="270" t="s">
        <v>157</v>
      </c>
      <c r="F50" s="188">
        <f>IF(E50="Yes",1,0)</f>
        <v>1</v>
      </c>
      <c r="G50" s="1127">
        <v>0</v>
      </c>
      <c r="H50" s="1128"/>
      <c r="I50" s="897"/>
      <c r="J50" s="898"/>
      <c r="K50" s="898"/>
      <c r="L50" s="898"/>
      <c r="M50" s="898"/>
      <c r="N50" s="898"/>
      <c r="O50" s="1011"/>
      <c r="P50" s="995"/>
      <c r="Q50" s="996"/>
      <c r="R50" s="997"/>
      <c r="S50" s="975"/>
      <c r="T50" s="1076"/>
      <c r="U50" s="976"/>
      <c r="V50" s="975"/>
      <c r="W50" s="976"/>
      <c r="X50" s="137" t="s">
        <v>29</v>
      </c>
      <c r="Y50" s="973" t="s">
        <v>527</v>
      </c>
      <c r="Z50" s="973"/>
      <c r="AA50" s="973"/>
      <c r="AB50" s="973"/>
      <c r="AC50" s="973"/>
      <c r="AD50" s="973"/>
      <c r="AE50" s="973"/>
      <c r="AF50" s="97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row>
    <row r="51" spans="1:65" s="135" customFormat="1" ht="15.6" customHeight="1">
      <c r="A51" s="1138" t="s">
        <v>155</v>
      </c>
      <c r="B51" s="1139"/>
      <c r="C51" s="1139"/>
      <c r="D51" s="1140"/>
      <c r="E51" s="270" t="s">
        <v>157</v>
      </c>
      <c r="F51" s="188">
        <f t="shared" ref="F51:F58" si="0">IF(E51="Yes",1,0)</f>
        <v>1</v>
      </c>
      <c r="G51" s="1127">
        <v>0</v>
      </c>
      <c r="H51" s="1128"/>
      <c r="I51" s="897"/>
      <c r="J51" s="898"/>
      <c r="K51" s="898"/>
      <c r="L51" s="898"/>
      <c r="M51" s="898"/>
      <c r="N51" s="898"/>
      <c r="O51" s="1011"/>
      <c r="P51" s="995"/>
      <c r="Q51" s="996"/>
      <c r="R51" s="997"/>
      <c r="S51" s="975"/>
      <c r="T51" s="1076"/>
      <c r="U51" s="976"/>
      <c r="V51" s="975"/>
      <c r="W51" s="976"/>
      <c r="X51" s="137" t="s">
        <v>29</v>
      </c>
      <c r="Y51" s="973"/>
      <c r="Z51" s="973"/>
      <c r="AA51" s="973"/>
      <c r="AB51" s="973"/>
      <c r="AC51" s="973"/>
      <c r="AD51" s="973"/>
      <c r="AE51" s="973"/>
      <c r="AF51" s="97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row>
    <row r="52" spans="1:65" s="135" customFormat="1" ht="15.6" customHeight="1">
      <c r="A52" s="1138" t="s">
        <v>156</v>
      </c>
      <c r="B52" s="1139"/>
      <c r="C52" s="1139"/>
      <c r="D52" s="1140"/>
      <c r="E52" s="270" t="s">
        <v>157</v>
      </c>
      <c r="F52" s="188">
        <f t="shared" si="0"/>
        <v>1</v>
      </c>
      <c r="G52" s="1127">
        <v>0</v>
      </c>
      <c r="H52" s="1128"/>
      <c r="I52" s="897"/>
      <c r="J52" s="898"/>
      <c r="K52" s="898"/>
      <c r="L52" s="898"/>
      <c r="M52" s="898"/>
      <c r="N52" s="898"/>
      <c r="O52" s="1011"/>
      <c r="P52" s="995"/>
      <c r="Q52" s="996"/>
      <c r="R52" s="997"/>
      <c r="S52" s="975"/>
      <c r="T52" s="1076"/>
      <c r="U52" s="976"/>
      <c r="V52" s="975"/>
      <c r="W52" s="976"/>
      <c r="X52" s="137" t="s">
        <v>29</v>
      </c>
      <c r="Y52" s="973"/>
      <c r="Z52" s="973"/>
      <c r="AA52" s="973"/>
      <c r="AB52" s="973"/>
      <c r="AC52" s="973"/>
      <c r="AD52" s="973"/>
      <c r="AE52" s="973"/>
      <c r="AF52" s="97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row>
    <row r="53" spans="1:65" s="135" customFormat="1" ht="15.75" customHeight="1">
      <c r="A53" s="1138" t="s">
        <v>156</v>
      </c>
      <c r="B53" s="1139"/>
      <c r="C53" s="1139"/>
      <c r="D53" s="1140"/>
      <c r="E53" s="270" t="s">
        <v>157</v>
      </c>
      <c r="F53" s="188">
        <f t="shared" si="0"/>
        <v>1</v>
      </c>
      <c r="G53" s="1127">
        <v>0</v>
      </c>
      <c r="H53" s="1128"/>
      <c r="I53" s="897"/>
      <c r="J53" s="898"/>
      <c r="K53" s="898"/>
      <c r="L53" s="898"/>
      <c r="M53" s="898"/>
      <c r="N53" s="898"/>
      <c r="O53" s="1011"/>
      <c r="P53" s="995"/>
      <c r="Q53" s="996"/>
      <c r="R53" s="997"/>
      <c r="S53" s="975"/>
      <c r="T53" s="1076"/>
      <c r="U53" s="976"/>
      <c r="V53" s="975"/>
      <c r="W53" s="976"/>
      <c r="X53" s="137" t="s">
        <v>29</v>
      </c>
      <c r="Y53" s="973"/>
      <c r="Z53" s="973"/>
      <c r="AA53" s="973"/>
      <c r="AB53" s="973"/>
      <c r="AC53" s="973"/>
      <c r="AD53" s="973"/>
      <c r="AE53" s="973"/>
      <c r="AF53" s="97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row>
    <row r="54" spans="1:65" s="135" customFormat="1" ht="15.6" customHeight="1">
      <c r="A54" s="1138" t="s">
        <v>156</v>
      </c>
      <c r="B54" s="1139"/>
      <c r="C54" s="1139"/>
      <c r="D54" s="1140"/>
      <c r="E54" s="270" t="s">
        <v>157</v>
      </c>
      <c r="F54" s="188">
        <f t="shared" si="0"/>
        <v>1</v>
      </c>
      <c r="G54" s="1127">
        <v>0</v>
      </c>
      <c r="H54" s="1128"/>
      <c r="I54" s="897"/>
      <c r="J54" s="898"/>
      <c r="K54" s="898"/>
      <c r="L54" s="898"/>
      <c r="M54" s="898"/>
      <c r="N54" s="898"/>
      <c r="O54" s="1011"/>
      <c r="P54" s="995"/>
      <c r="Q54" s="996"/>
      <c r="R54" s="997"/>
      <c r="S54" s="975"/>
      <c r="T54" s="1076"/>
      <c r="U54" s="976"/>
      <c r="V54" s="975"/>
      <c r="W54" s="976"/>
      <c r="X54" s="137" t="s">
        <v>29</v>
      </c>
      <c r="Y54" s="973"/>
      <c r="Z54" s="973"/>
      <c r="AA54" s="973"/>
      <c r="AB54" s="973"/>
      <c r="AC54" s="973"/>
      <c r="AD54" s="973"/>
      <c r="AE54" s="973"/>
      <c r="AF54" s="97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row>
    <row r="55" spans="1:65" s="135" customFormat="1" ht="15.6" customHeight="1">
      <c r="A55" s="1138" t="s">
        <v>156</v>
      </c>
      <c r="B55" s="1139"/>
      <c r="C55" s="1139"/>
      <c r="D55" s="1140"/>
      <c r="E55" s="270" t="s">
        <v>157</v>
      </c>
      <c r="F55" s="188">
        <f t="shared" ref="F55" si="1">IF(E55="Yes",1,0)</f>
        <v>1</v>
      </c>
      <c r="G55" s="1127">
        <v>0</v>
      </c>
      <c r="H55" s="1128"/>
      <c r="I55" s="165"/>
      <c r="J55" s="166"/>
      <c r="K55" s="166"/>
      <c r="L55" s="166"/>
      <c r="M55" s="166"/>
      <c r="N55" s="166"/>
      <c r="O55" s="167"/>
      <c r="P55" s="199"/>
      <c r="Q55" s="200"/>
      <c r="R55" s="201"/>
      <c r="S55" s="202"/>
      <c r="T55" s="665"/>
      <c r="U55" s="203"/>
      <c r="V55" s="202"/>
      <c r="W55" s="203"/>
      <c r="X55" s="137"/>
      <c r="Y55" s="973"/>
      <c r="Z55" s="973"/>
      <c r="AA55" s="973"/>
      <c r="AB55" s="973"/>
      <c r="AC55" s="973"/>
      <c r="AD55" s="973"/>
      <c r="AE55" s="973"/>
      <c r="AF55" s="97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row>
    <row r="56" spans="1:65" s="135" customFormat="1" ht="15.6" customHeight="1">
      <c r="A56" s="1138" t="s">
        <v>158</v>
      </c>
      <c r="B56" s="1139"/>
      <c r="C56" s="1139"/>
      <c r="D56" s="1140"/>
      <c r="E56" s="270" t="s">
        <v>157</v>
      </c>
      <c r="F56" s="188">
        <f t="shared" si="0"/>
        <v>1</v>
      </c>
      <c r="G56" s="1127">
        <v>0</v>
      </c>
      <c r="H56" s="1128"/>
      <c r="I56" s="897"/>
      <c r="J56" s="898"/>
      <c r="K56" s="898"/>
      <c r="L56" s="898"/>
      <c r="M56" s="898"/>
      <c r="N56" s="898"/>
      <c r="O56" s="1011"/>
      <c r="P56" s="995"/>
      <c r="Q56" s="996"/>
      <c r="R56" s="997"/>
      <c r="S56" s="975"/>
      <c r="T56" s="1076"/>
      <c r="U56" s="976"/>
      <c r="V56" s="975"/>
      <c r="W56" s="976"/>
      <c r="X56" s="137" t="s">
        <v>29</v>
      </c>
      <c r="Y56" s="973"/>
      <c r="Z56" s="973"/>
      <c r="AA56" s="973"/>
      <c r="AB56" s="973"/>
      <c r="AC56" s="973"/>
      <c r="AD56" s="973"/>
      <c r="AE56" s="973"/>
      <c r="AF56" s="97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row>
    <row r="57" spans="1:65" s="135" customFormat="1" ht="15.6" customHeight="1">
      <c r="A57" s="1138" t="s">
        <v>159</v>
      </c>
      <c r="B57" s="1139"/>
      <c r="C57" s="1139"/>
      <c r="D57" s="1140"/>
      <c r="E57" s="270" t="s">
        <v>154</v>
      </c>
      <c r="F57" s="188">
        <f t="shared" si="0"/>
        <v>0</v>
      </c>
      <c r="G57" s="1127">
        <v>0</v>
      </c>
      <c r="H57" s="1128"/>
      <c r="I57" s="897"/>
      <c r="J57" s="898"/>
      <c r="K57" s="898"/>
      <c r="L57" s="898"/>
      <c r="M57" s="898"/>
      <c r="N57" s="898"/>
      <c r="O57" s="1011"/>
      <c r="P57" s="995"/>
      <c r="Q57" s="996"/>
      <c r="R57" s="997"/>
      <c r="S57" s="975"/>
      <c r="T57" s="1076"/>
      <c r="U57" s="976"/>
      <c r="V57" s="975"/>
      <c r="W57" s="976"/>
      <c r="X57" s="137" t="s">
        <v>29</v>
      </c>
      <c r="Y57" s="973"/>
      <c r="Z57" s="973"/>
      <c r="AA57" s="973"/>
      <c r="AB57" s="973"/>
      <c r="AC57" s="973"/>
      <c r="AD57" s="973"/>
      <c r="AE57" s="973"/>
      <c r="AF57" s="97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row>
    <row r="58" spans="1:65" s="135" customFormat="1" ht="15.6" customHeight="1">
      <c r="A58" s="1143" t="s">
        <v>520</v>
      </c>
      <c r="B58" s="1144"/>
      <c r="C58" s="1144"/>
      <c r="D58" s="1144"/>
      <c r="E58" s="273" t="s">
        <v>154</v>
      </c>
      <c r="F58" s="188">
        <f t="shared" si="0"/>
        <v>0</v>
      </c>
      <c r="G58" s="1141">
        <v>0</v>
      </c>
      <c r="H58" s="1142"/>
      <c r="I58" s="165"/>
      <c r="J58" s="166"/>
      <c r="K58" s="166"/>
      <c r="L58" s="166"/>
      <c r="M58" s="166"/>
      <c r="N58" s="166"/>
      <c r="O58" s="167"/>
      <c r="P58" s="199"/>
      <c r="Q58" s="200"/>
      <c r="R58" s="201"/>
      <c r="S58" s="202"/>
      <c r="T58" s="665"/>
      <c r="U58" s="203"/>
      <c r="V58" s="202"/>
      <c r="W58" s="203"/>
      <c r="X58" s="137" t="s">
        <v>29</v>
      </c>
      <c r="Y58" s="984" t="s">
        <v>160</v>
      </c>
      <c r="Z58" s="984"/>
      <c r="AA58" s="984"/>
      <c r="AB58" s="984"/>
      <c r="AC58" s="984"/>
      <c r="AD58" s="984"/>
      <c r="AE58" s="984"/>
      <c r="AF58" s="1191"/>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row>
    <row r="59" spans="1:65" s="135" customFormat="1" ht="15.6" customHeight="1">
      <c r="A59" s="664" t="s">
        <v>161</v>
      </c>
      <c r="B59" s="187"/>
      <c r="C59" s="187"/>
      <c r="D59" s="187"/>
      <c r="E59" s="187"/>
      <c r="F59" s="188"/>
      <c r="G59" s="920">
        <f>SUM(G50:H58)</f>
        <v>0</v>
      </c>
      <c r="H59" s="921"/>
      <c r="I59" s="165"/>
      <c r="J59" s="166"/>
      <c r="K59" s="166"/>
      <c r="L59" s="166"/>
      <c r="M59" s="166"/>
      <c r="N59" s="166"/>
      <c r="O59" s="167"/>
      <c r="P59" s="199"/>
      <c r="Q59" s="200"/>
      <c r="R59" s="201"/>
      <c r="S59" s="202"/>
      <c r="T59" s="665"/>
      <c r="U59" s="203"/>
      <c r="V59" s="202"/>
      <c r="W59" s="203"/>
      <c r="X59" s="134"/>
      <c r="Y59" s="984"/>
      <c r="Z59" s="984"/>
      <c r="AA59" s="984"/>
      <c r="AB59" s="984"/>
      <c r="AC59" s="984"/>
      <c r="AD59" s="984"/>
      <c r="AE59" s="984"/>
      <c r="AF59" s="1191"/>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row>
    <row r="60" spans="1:65" s="135" customFormat="1" ht="15.6" customHeight="1">
      <c r="A60" s="189" t="s">
        <v>162</v>
      </c>
      <c r="B60" s="190"/>
      <c r="C60" s="190"/>
      <c r="D60" s="191"/>
      <c r="E60" s="190"/>
      <c r="F60" s="191"/>
      <c r="G60" s="905">
        <f>SUMPRODUCT(F50:F58,G50:G58)*0.03</f>
        <v>0</v>
      </c>
      <c r="H60" s="907"/>
      <c r="I60" s="897"/>
      <c r="J60" s="898"/>
      <c r="K60" s="898"/>
      <c r="L60" s="898"/>
      <c r="M60" s="898"/>
      <c r="N60" s="898"/>
      <c r="O60" s="1011"/>
      <c r="P60" s="995"/>
      <c r="Q60" s="996"/>
      <c r="R60" s="997"/>
      <c r="S60" s="975"/>
      <c r="T60" s="1076"/>
      <c r="U60" s="976"/>
      <c r="V60" s="975"/>
      <c r="W60" s="976"/>
      <c r="X60" s="134"/>
      <c r="Y60" s="140"/>
      <c r="Z60" s="134"/>
      <c r="AA60" s="134"/>
      <c r="AB60" s="134"/>
      <c r="AC60" s="134"/>
      <c r="AD60" s="134"/>
      <c r="AE60" s="134"/>
      <c r="AF60" s="139"/>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row>
    <row r="61" spans="1:65" s="135" customFormat="1" ht="39" customHeight="1">
      <c r="A61" s="1218" t="s">
        <v>163</v>
      </c>
      <c r="B61" s="1219"/>
      <c r="C61" s="1219"/>
      <c r="D61" s="1219"/>
      <c r="E61" s="1219"/>
      <c r="F61" s="1219"/>
      <c r="G61" s="1220">
        <v>0</v>
      </c>
      <c r="H61" s="1221"/>
      <c r="I61" s="165"/>
      <c r="J61" s="166"/>
      <c r="K61" s="166"/>
      <c r="L61" s="166"/>
      <c r="M61" s="166"/>
      <c r="N61" s="166"/>
      <c r="O61" s="167"/>
      <c r="P61" s="199"/>
      <c r="Q61" s="200"/>
      <c r="R61" s="201"/>
      <c r="S61" s="202"/>
      <c r="T61" s="665"/>
      <c r="U61" s="203"/>
      <c r="V61" s="202"/>
      <c r="W61" s="203"/>
      <c r="X61" s="134"/>
      <c r="Y61" s="1192" t="s">
        <v>164</v>
      </c>
      <c r="Z61" s="1193"/>
      <c r="AA61" s="1193"/>
      <c r="AB61" s="1193"/>
      <c r="AC61" s="1193"/>
      <c r="AD61" s="1193"/>
      <c r="AE61" s="1193"/>
      <c r="AF61" s="119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row>
    <row r="62" spans="1:65" s="135" customFormat="1" ht="15.6" customHeight="1">
      <c r="A62" s="192" t="s">
        <v>165</v>
      </c>
      <c r="B62" s="193"/>
      <c r="C62" s="193"/>
      <c r="D62" s="150"/>
      <c r="E62" s="186"/>
      <c r="F62" s="187"/>
      <c r="G62" s="187"/>
      <c r="H62" s="194"/>
      <c r="I62" s="905">
        <f>SUM(G59:H60)</f>
        <v>0</v>
      </c>
      <c r="J62" s="906"/>
      <c r="K62" s="906"/>
      <c r="L62" s="906"/>
      <c r="M62" s="906"/>
      <c r="N62" s="906"/>
      <c r="O62" s="907"/>
      <c r="P62" s="901" t="str">
        <f>IF($B$10=0,"",I62/$B$10)</f>
        <v/>
      </c>
      <c r="Q62" s="901"/>
      <c r="R62" s="901"/>
      <c r="S62" s="911" t="str">
        <f>IF($F$10=0,"",I62/$F$10)</f>
        <v/>
      </c>
      <c r="T62" s="912"/>
      <c r="U62" s="913"/>
      <c r="V62" s="902" t="str">
        <f>IF($H$10=0,"",I62/$H$10)</f>
        <v/>
      </c>
      <c r="W62" s="902"/>
      <c r="X62" s="195"/>
      <c r="Y62" s="140"/>
      <c r="Z62" s="134"/>
      <c r="AA62" s="134"/>
      <c r="AB62" s="134"/>
      <c r="AC62" s="134"/>
      <c r="AD62" s="134"/>
      <c r="AE62" s="134"/>
      <c r="AF62" s="139"/>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row>
    <row r="63" spans="1:65" s="135" customFormat="1" ht="15.6" customHeight="1">
      <c r="A63" s="192" t="s">
        <v>166</v>
      </c>
      <c r="B63" s="193"/>
      <c r="C63" s="193"/>
      <c r="D63" s="150"/>
      <c r="E63" s="186"/>
      <c r="F63" s="187"/>
      <c r="G63" s="1141">
        <v>0</v>
      </c>
      <c r="H63" s="1142"/>
      <c r="I63" s="905">
        <f>G63</f>
        <v>0</v>
      </c>
      <c r="J63" s="906"/>
      <c r="K63" s="906"/>
      <c r="L63" s="906"/>
      <c r="M63" s="906"/>
      <c r="N63" s="906"/>
      <c r="O63" s="907"/>
      <c r="P63" s="901" t="str">
        <f>IF($B$10=0,"",I63/$B$10)</f>
        <v/>
      </c>
      <c r="Q63" s="901"/>
      <c r="R63" s="901"/>
      <c r="S63" s="911" t="str">
        <f>IF($F$10=0,"",I63/$F$10)</f>
        <v/>
      </c>
      <c r="T63" s="912"/>
      <c r="U63" s="913"/>
      <c r="V63" s="902" t="str">
        <f>IF($H$10=0,"",I63/$H$10)</f>
        <v/>
      </c>
      <c r="W63" s="902"/>
      <c r="X63" s="137" t="s">
        <v>29</v>
      </c>
      <c r="Y63" s="138" t="s">
        <v>528</v>
      </c>
      <c r="Z63" s="134"/>
      <c r="AA63" s="134"/>
      <c r="AB63" s="134"/>
      <c r="AC63" s="134"/>
      <c r="AD63" s="134"/>
      <c r="AE63" s="134"/>
      <c r="AF63" s="139"/>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row>
    <row r="64" spans="1:65" s="135" customFormat="1" ht="15" hidden="1" customHeight="1">
      <c r="A64" s="274" t="s">
        <v>167</v>
      </c>
      <c r="B64" s="275"/>
      <c r="C64" s="275"/>
      <c r="D64" s="275"/>
      <c r="E64" s="275"/>
      <c r="F64" s="276"/>
      <c r="G64" s="1118">
        <v>0</v>
      </c>
      <c r="H64" s="1119"/>
      <c r="I64" s="963">
        <f>G64</f>
        <v>0</v>
      </c>
      <c r="J64" s="964"/>
      <c r="K64" s="964"/>
      <c r="L64" s="964"/>
      <c r="M64" s="964"/>
      <c r="N64" s="964"/>
      <c r="O64" s="965"/>
      <c r="P64" s="901" t="str">
        <f>IF($B$10=0,"",I64/$B$10)</f>
        <v/>
      </c>
      <c r="Q64" s="901"/>
      <c r="R64" s="901"/>
      <c r="S64" s="902" t="str">
        <f>IF($F$10=0,"",I64/$F$10)</f>
        <v/>
      </c>
      <c r="T64" s="902"/>
      <c r="U64" s="902"/>
      <c r="V64" s="902" t="str">
        <f>IF($H$10=0,"",I64/$H$10)</f>
        <v/>
      </c>
      <c r="W64" s="902"/>
      <c r="X64" s="179">
        <f>-I64</f>
        <v>0</v>
      </c>
      <c r="Y64" s="979" t="s">
        <v>168</v>
      </c>
      <c r="Z64" s="979"/>
      <c r="AA64" s="979"/>
      <c r="AB64" s="134"/>
      <c r="AC64" s="134"/>
      <c r="AD64" s="134"/>
      <c r="AE64" s="134"/>
      <c r="AF64" s="139"/>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row>
    <row r="65" spans="1:65" s="135" customFormat="1" ht="23.25" hidden="1" customHeight="1">
      <c r="A65" s="1209" t="s">
        <v>169</v>
      </c>
      <c r="B65" s="1210"/>
      <c r="C65" s="1210"/>
      <c r="D65" s="1210"/>
      <c r="E65" s="1210"/>
      <c r="F65" s="1210"/>
      <c r="G65" s="1118">
        <v>0</v>
      </c>
      <c r="H65" s="1119"/>
      <c r="I65" s="1168">
        <f>G65</f>
        <v>0</v>
      </c>
      <c r="J65" s="1169"/>
      <c r="K65" s="1169"/>
      <c r="L65" s="1169"/>
      <c r="M65" s="1169"/>
      <c r="N65" s="1169"/>
      <c r="O65" s="1170"/>
      <c r="P65" s="901" t="str">
        <f>IF($B$10=0,"",I65/$B$10)</f>
        <v/>
      </c>
      <c r="Q65" s="901"/>
      <c r="R65" s="901"/>
      <c r="S65" s="902" t="str">
        <f>IF($F$10=0,"",I65/$F$10)</f>
        <v/>
      </c>
      <c r="T65" s="902"/>
      <c r="U65" s="902"/>
      <c r="V65" s="902" t="str">
        <f>IF($H$10=0,"",I65/$H$10)</f>
        <v/>
      </c>
      <c r="W65" s="902"/>
      <c r="X65" s="179">
        <f>-I65</f>
        <v>0</v>
      </c>
      <c r="Y65" s="979" t="s">
        <v>168</v>
      </c>
      <c r="Z65" s="979"/>
      <c r="AA65" s="979"/>
      <c r="AB65" s="134"/>
      <c r="AC65" s="134"/>
      <c r="AD65" s="134"/>
      <c r="AE65" s="134"/>
      <c r="AF65" s="139"/>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row>
    <row r="66" spans="1:65" s="135" customFormat="1" ht="15.75" customHeight="1">
      <c r="A66" s="196" t="s">
        <v>170</v>
      </c>
      <c r="B66" s="197"/>
      <c r="C66" s="197"/>
      <c r="D66" s="197"/>
      <c r="E66" s="197"/>
      <c r="F66" s="197"/>
      <c r="G66" s="197"/>
      <c r="H66" s="198"/>
      <c r="I66" s="165"/>
      <c r="J66" s="166"/>
      <c r="K66" s="166"/>
      <c r="L66" s="166"/>
      <c r="M66" s="166"/>
      <c r="N66" s="166"/>
      <c r="O66" s="167"/>
      <c r="P66" s="199"/>
      <c r="Q66" s="200"/>
      <c r="R66" s="201"/>
      <c r="S66" s="199"/>
      <c r="T66" s="200"/>
      <c r="U66" s="201"/>
      <c r="V66" s="202"/>
      <c r="W66" s="203"/>
      <c r="X66" s="166"/>
      <c r="Y66" s="140"/>
      <c r="Z66" s="134"/>
      <c r="AA66" s="134"/>
      <c r="AB66" s="134"/>
      <c r="AC66" s="134"/>
      <c r="AD66" s="134"/>
      <c r="AE66" s="134"/>
      <c r="AF66" s="139"/>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row>
    <row r="67" spans="1:65" s="135" customFormat="1" ht="15.75" customHeight="1">
      <c r="A67" s="1145" t="s">
        <v>171</v>
      </c>
      <c r="B67" s="1146"/>
      <c r="C67" s="1146"/>
      <c r="D67" s="1146"/>
      <c r="E67" s="1146"/>
      <c r="F67" s="1148"/>
      <c r="G67" s="1127">
        <v>0</v>
      </c>
      <c r="H67" s="1128"/>
      <c r="I67" s="165"/>
      <c r="J67" s="166"/>
      <c r="K67" s="166"/>
      <c r="L67" s="166"/>
      <c r="M67" s="166"/>
      <c r="N67" s="166"/>
      <c r="O67" s="167"/>
      <c r="P67" s="199"/>
      <c r="Q67" s="200"/>
      <c r="R67" s="201"/>
      <c r="S67" s="199"/>
      <c r="T67" s="200"/>
      <c r="U67" s="201"/>
      <c r="V67" s="202"/>
      <c r="W67" s="203"/>
      <c r="X67" s="675" t="s">
        <v>29</v>
      </c>
      <c r="Y67" s="973" t="s">
        <v>172</v>
      </c>
      <c r="Z67" s="973"/>
      <c r="AA67" s="973"/>
      <c r="AB67" s="973"/>
      <c r="AC67" s="973"/>
      <c r="AD67" s="973"/>
      <c r="AE67" s="973"/>
      <c r="AF67" s="97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row>
    <row r="68" spans="1:65" s="135" customFormat="1" ht="15.75" customHeight="1">
      <c r="A68" s="1160" t="s">
        <v>173</v>
      </c>
      <c r="B68" s="1161"/>
      <c r="C68" s="1161"/>
      <c r="D68" s="1161"/>
      <c r="E68" s="1161"/>
      <c r="F68" s="1162"/>
      <c r="G68" s="1127">
        <v>0</v>
      </c>
      <c r="H68" s="1128"/>
      <c r="I68" s="165"/>
      <c r="J68" s="166"/>
      <c r="K68" s="166"/>
      <c r="L68" s="166"/>
      <c r="M68" s="166"/>
      <c r="N68" s="166"/>
      <c r="O68" s="167"/>
      <c r="P68" s="199"/>
      <c r="Q68" s="200"/>
      <c r="R68" s="201"/>
      <c r="S68" s="199"/>
      <c r="T68" s="200"/>
      <c r="U68" s="201"/>
      <c r="V68" s="202"/>
      <c r="W68" s="203"/>
      <c r="X68" s="714"/>
      <c r="Y68" s="713"/>
      <c r="Z68" s="658"/>
      <c r="AA68" s="658"/>
      <c r="AB68" s="658"/>
      <c r="AC68" s="658"/>
      <c r="AD68" s="658"/>
      <c r="AE68" s="658"/>
      <c r="AF68" s="659"/>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row>
    <row r="69" spans="1:65" s="135" customFormat="1" ht="15.75" customHeight="1">
      <c r="A69" s="1160" t="s">
        <v>174</v>
      </c>
      <c r="B69" s="1161"/>
      <c r="C69" s="1161"/>
      <c r="D69" s="1161"/>
      <c r="E69" s="1161"/>
      <c r="F69" s="1162"/>
      <c r="G69" s="1127">
        <v>0</v>
      </c>
      <c r="H69" s="1128"/>
      <c r="I69" s="165"/>
      <c r="J69" s="166"/>
      <c r="K69" s="166"/>
      <c r="L69" s="166"/>
      <c r="M69" s="166"/>
      <c r="N69" s="166"/>
      <c r="O69" s="167"/>
      <c r="P69" s="199"/>
      <c r="Q69" s="200"/>
      <c r="R69" s="201"/>
      <c r="S69" s="199"/>
      <c r="T69" s="200"/>
      <c r="U69" s="201"/>
      <c r="V69" s="202"/>
      <c r="W69" s="203"/>
      <c r="X69" s="714"/>
      <c r="Y69" s="204"/>
      <c r="Z69" s="205"/>
      <c r="AA69" s="205"/>
      <c r="AB69" s="205"/>
      <c r="AC69" s="205"/>
      <c r="AD69" s="205"/>
      <c r="AE69" s="205"/>
      <c r="AF69" s="206"/>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row>
    <row r="70" spans="1:65" s="135" customFormat="1" ht="15.75" customHeight="1">
      <c r="A70" s="1160" t="s">
        <v>175</v>
      </c>
      <c r="B70" s="1161"/>
      <c r="C70" s="1161"/>
      <c r="D70" s="1161"/>
      <c r="E70" s="1161"/>
      <c r="F70" s="1162"/>
      <c r="G70" s="893">
        <v>0</v>
      </c>
      <c r="H70" s="894"/>
      <c r="I70" s="165"/>
      <c r="J70" s="166"/>
      <c r="K70" s="166"/>
      <c r="L70" s="166"/>
      <c r="M70" s="166"/>
      <c r="N70" s="166"/>
      <c r="O70" s="167"/>
      <c r="P70" s="199"/>
      <c r="Q70" s="200"/>
      <c r="R70" s="201"/>
      <c r="S70" s="199"/>
      <c r="T70" s="200"/>
      <c r="U70" s="201"/>
      <c r="V70" s="202"/>
      <c r="W70" s="203"/>
      <c r="X70" s="166"/>
      <c r="Y70" s="140"/>
      <c r="Z70" s="134"/>
      <c r="AA70" s="134"/>
      <c r="AB70" s="134"/>
      <c r="AC70" s="134"/>
      <c r="AD70" s="134"/>
      <c r="AE70" s="134"/>
      <c r="AF70" s="139"/>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row>
    <row r="71" spans="1:65" s="135" customFormat="1" ht="15.75" customHeight="1">
      <c r="A71" s="1160" t="s">
        <v>176</v>
      </c>
      <c r="B71" s="1214"/>
      <c r="C71" s="1214"/>
      <c r="D71" s="1214"/>
      <c r="E71" s="1214"/>
      <c r="F71" s="1214"/>
      <c r="G71" s="1127">
        <v>0</v>
      </c>
      <c r="H71" s="1128"/>
      <c r="I71" s="165"/>
      <c r="J71" s="166"/>
      <c r="K71" s="166"/>
      <c r="L71" s="166"/>
      <c r="M71" s="166"/>
      <c r="N71" s="166"/>
      <c r="O71" s="167"/>
      <c r="P71" s="199"/>
      <c r="Q71" s="200"/>
      <c r="R71" s="201"/>
      <c r="S71" s="199"/>
      <c r="T71" s="200"/>
      <c r="U71" s="201"/>
      <c r="V71" s="202"/>
      <c r="W71" s="203"/>
      <c r="X71" s="166"/>
      <c r="Y71" s="207"/>
      <c r="Z71" s="134"/>
      <c r="AA71" s="134"/>
      <c r="AB71" s="134"/>
      <c r="AC71" s="134"/>
      <c r="AD71" s="134"/>
      <c r="AE71" s="134"/>
      <c r="AF71" s="139"/>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row>
    <row r="72" spans="1:65" s="135" customFormat="1" ht="15.75" customHeight="1">
      <c r="A72" s="1160" t="s">
        <v>177</v>
      </c>
      <c r="B72" s="1214"/>
      <c r="C72" s="1214"/>
      <c r="D72" s="1214"/>
      <c r="E72" s="1214"/>
      <c r="F72" s="1214"/>
      <c r="G72" s="1127">
        <v>0</v>
      </c>
      <c r="H72" s="1128"/>
      <c r="I72" s="165"/>
      <c r="J72" s="166"/>
      <c r="K72" s="166"/>
      <c r="L72" s="166"/>
      <c r="M72" s="166"/>
      <c r="N72" s="166"/>
      <c r="O72" s="167"/>
      <c r="P72" s="199"/>
      <c r="Q72" s="200"/>
      <c r="R72" s="201"/>
      <c r="S72" s="199"/>
      <c r="T72" s="200"/>
      <c r="U72" s="201"/>
      <c r="V72" s="202"/>
      <c r="W72" s="203"/>
      <c r="X72" s="166"/>
      <c r="Y72" s="140"/>
      <c r="Z72" s="134"/>
      <c r="AA72" s="134"/>
      <c r="AB72" s="134"/>
      <c r="AC72" s="134"/>
      <c r="AD72" s="134"/>
      <c r="AE72" s="134"/>
      <c r="AF72" s="139"/>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row>
    <row r="73" spans="1:65" s="135" customFormat="1" ht="15.75" customHeight="1">
      <c r="A73" s="1217" t="s">
        <v>178</v>
      </c>
      <c r="B73" s="1217"/>
      <c r="C73" s="1217"/>
      <c r="D73" s="1217"/>
      <c r="E73" s="661" t="s">
        <v>179</v>
      </c>
      <c r="F73" s="661" t="s">
        <v>180</v>
      </c>
      <c r="G73" s="197"/>
      <c r="H73" s="198"/>
      <c r="I73" s="165"/>
      <c r="J73" s="166"/>
      <c r="K73" s="166"/>
      <c r="L73" s="166"/>
      <c r="M73" s="166"/>
      <c r="N73" s="166"/>
      <c r="O73" s="167"/>
      <c r="P73" s="199"/>
      <c r="Q73" s="200"/>
      <c r="R73" s="201"/>
      <c r="S73" s="199"/>
      <c r="T73" s="200"/>
      <c r="U73" s="201"/>
      <c r="V73" s="202"/>
      <c r="W73" s="203"/>
      <c r="X73" s="166"/>
      <c r="Y73" s="140"/>
      <c r="Z73" s="134"/>
      <c r="AA73" s="134"/>
      <c r="AB73" s="134"/>
      <c r="AC73" s="134"/>
      <c r="AD73" s="134"/>
      <c r="AE73" s="134"/>
      <c r="AF73" s="139"/>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row>
    <row r="74" spans="1:65" s="135" customFormat="1" ht="15.75" customHeight="1">
      <c r="A74" s="985" t="s">
        <v>181</v>
      </c>
      <c r="B74" s="986"/>
      <c r="C74" s="986"/>
      <c r="D74" s="197"/>
      <c r="E74" s="277">
        <v>0</v>
      </c>
      <c r="F74" s="278">
        <v>25</v>
      </c>
      <c r="G74" s="920">
        <f>E74*F74</f>
        <v>0</v>
      </c>
      <c r="H74" s="921"/>
      <c r="I74" s="165"/>
      <c r="J74" s="166"/>
      <c r="K74" s="166"/>
      <c r="L74" s="166"/>
      <c r="M74" s="166"/>
      <c r="N74" s="166"/>
      <c r="O74" s="167"/>
      <c r="P74" s="199"/>
      <c r="Q74" s="200"/>
      <c r="R74" s="201"/>
      <c r="S74" s="199"/>
      <c r="T74" s="200"/>
      <c r="U74" s="201"/>
      <c r="V74" s="202"/>
      <c r="W74" s="203"/>
      <c r="X74" s="137" t="s">
        <v>29</v>
      </c>
      <c r="Y74" s="138" t="s">
        <v>182</v>
      </c>
      <c r="Z74" s="134"/>
      <c r="AA74" s="134"/>
      <c r="AB74" s="134"/>
      <c r="AC74" s="134"/>
      <c r="AD74" s="134"/>
      <c r="AE74" s="134"/>
      <c r="AF74" s="139"/>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row>
    <row r="75" spans="1:65" s="135" customFormat="1" ht="15.75" customHeight="1">
      <c r="A75" s="985" t="s">
        <v>183</v>
      </c>
      <c r="B75" s="986"/>
      <c r="C75" s="986"/>
      <c r="D75" s="197"/>
      <c r="E75" s="279">
        <v>0</v>
      </c>
      <c r="F75" s="280">
        <v>16</v>
      </c>
      <c r="G75" s="920">
        <f>E75*F75</f>
        <v>0</v>
      </c>
      <c r="H75" s="921"/>
      <c r="I75" s="165"/>
      <c r="J75" s="166"/>
      <c r="K75" s="166"/>
      <c r="L75" s="166"/>
      <c r="M75" s="166"/>
      <c r="N75" s="166"/>
      <c r="O75" s="167"/>
      <c r="P75" s="199"/>
      <c r="Q75" s="200"/>
      <c r="R75" s="201"/>
      <c r="S75" s="199"/>
      <c r="T75" s="200"/>
      <c r="U75" s="201"/>
      <c r="V75" s="202"/>
      <c r="W75" s="203"/>
      <c r="X75" s="137" t="s">
        <v>29</v>
      </c>
      <c r="Y75" s="138" t="s">
        <v>184</v>
      </c>
      <c r="Z75" s="134"/>
      <c r="AA75" s="134"/>
      <c r="AB75" s="134"/>
      <c r="AC75" s="134"/>
      <c r="AD75" s="134"/>
      <c r="AE75" s="134"/>
      <c r="AF75" s="139"/>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row>
    <row r="76" spans="1:65" s="135" customFormat="1" ht="15.75" customHeight="1">
      <c r="A76" s="985" t="s">
        <v>185</v>
      </c>
      <c r="B76" s="986"/>
      <c r="C76" s="986"/>
      <c r="D76" s="197"/>
      <c r="E76" s="279">
        <v>0</v>
      </c>
      <c r="F76" s="280">
        <v>16</v>
      </c>
      <c r="G76" s="920">
        <f>E76*F76</f>
        <v>0</v>
      </c>
      <c r="H76" s="921"/>
      <c r="I76" s="165"/>
      <c r="J76" s="166"/>
      <c r="K76" s="166"/>
      <c r="L76" s="166"/>
      <c r="M76" s="166"/>
      <c r="N76" s="166"/>
      <c r="O76" s="167"/>
      <c r="P76" s="199"/>
      <c r="Q76" s="200"/>
      <c r="R76" s="201"/>
      <c r="S76" s="199"/>
      <c r="T76" s="200"/>
      <c r="U76" s="201"/>
      <c r="V76" s="202"/>
      <c r="W76" s="203"/>
      <c r="X76" s="137" t="s">
        <v>29</v>
      </c>
      <c r="Y76" s="138" t="s">
        <v>186</v>
      </c>
      <c r="Z76" s="134"/>
      <c r="AA76" s="134"/>
      <c r="AB76" s="134"/>
      <c r="AC76" s="134"/>
      <c r="AD76" s="134"/>
      <c r="AE76" s="134"/>
      <c r="AF76" s="139"/>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row>
    <row r="77" spans="1:65" s="135" customFormat="1" ht="15.75" customHeight="1">
      <c r="A77" s="662" t="s">
        <v>187</v>
      </c>
      <c r="B77" s="197"/>
      <c r="C77" s="197"/>
      <c r="D77" s="197"/>
      <c r="E77" s="197"/>
      <c r="F77" s="197"/>
      <c r="G77" s="893">
        <v>0</v>
      </c>
      <c r="H77" s="894"/>
      <c r="I77" s="165"/>
      <c r="J77" s="166"/>
      <c r="K77" s="166"/>
      <c r="L77" s="166"/>
      <c r="M77" s="166"/>
      <c r="N77" s="166"/>
      <c r="O77" s="167"/>
      <c r="P77" s="199"/>
      <c r="Q77" s="200"/>
      <c r="R77" s="201"/>
      <c r="S77" s="199"/>
      <c r="T77" s="200"/>
      <c r="U77" s="201"/>
      <c r="V77" s="202"/>
      <c r="W77" s="203"/>
      <c r="X77" s="137" t="s">
        <v>29</v>
      </c>
      <c r="Y77" s="138" t="s">
        <v>186</v>
      </c>
      <c r="Z77" s="134"/>
      <c r="AA77" s="134"/>
      <c r="AB77" s="134"/>
      <c r="AC77" s="134"/>
      <c r="AD77" s="134"/>
      <c r="AE77" s="134"/>
      <c r="AF77" s="139"/>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row>
    <row r="78" spans="1:65" s="135" customFormat="1" ht="15.75" customHeight="1">
      <c r="A78" s="209" t="s">
        <v>42</v>
      </c>
      <c r="B78" s="197"/>
      <c r="C78" s="197"/>
      <c r="D78" s="197"/>
      <c r="E78" s="197"/>
      <c r="F78" s="197"/>
      <c r="G78" s="893">
        <v>0</v>
      </c>
      <c r="H78" s="894"/>
      <c r="I78" s="897"/>
      <c r="J78" s="898"/>
      <c r="K78" s="898"/>
      <c r="L78" s="898"/>
      <c r="M78" s="898"/>
      <c r="N78" s="898"/>
      <c r="O78" s="1011"/>
      <c r="P78" s="199"/>
      <c r="Q78" s="200"/>
      <c r="R78" s="201"/>
      <c r="S78" s="199"/>
      <c r="T78" s="200"/>
      <c r="U78" s="201"/>
      <c r="V78" s="202"/>
      <c r="W78" s="203"/>
      <c r="X78" s="166"/>
      <c r="Y78" s="140"/>
      <c r="Z78" s="134"/>
      <c r="AA78" s="134"/>
      <c r="AB78" s="134"/>
      <c r="AC78" s="134"/>
      <c r="AD78" s="134"/>
      <c r="AE78" s="134"/>
      <c r="AF78" s="139"/>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row>
    <row r="79" spans="1:65" s="135" customFormat="1" ht="15.75" customHeight="1">
      <c r="A79" s="1211" t="s">
        <v>188</v>
      </c>
      <c r="B79" s="1212"/>
      <c r="C79" s="1212"/>
      <c r="D79" s="1212"/>
      <c r="E79" s="1212"/>
      <c r="F79" s="1212"/>
      <c r="G79" s="1212"/>
      <c r="H79" s="1213"/>
      <c r="I79" s="905">
        <f>SUM(G67:H78)</f>
        <v>0</v>
      </c>
      <c r="J79" s="906"/>
      <c r="K79" s="906"/>
      <c r="L79" s="906"/>
      <c r="M79" s="906"/>
      <c r="N79" s="906"/>
      <c r="O79" s="907"/>
      <c r="P79" s="901" t="str">
        <f>IF($B$10=0,"",I79/$B$10)</f>
        <v/>
      </c>
      <c r="Q79" s="901"/>
      <c r="R79" s="901"/>
      <c r="S79" s="902" t="str">
        <f>IF($F$10=0,"",I79/$F$10)</f>
        <v/>
      </c>
      <c r="T79" s="902"/>
      <c r="U79" s="902"/>
      <c r="V79" s="902" t="str">
        <f>IF($H$10=0,"",I79/$H$10)</f>
        <v/>
      </c>
      <c r="W79" s="902"/>
      <c r="X79" s="166"/>
      <c r="Y79" s="140"/>
      <c r="Z79" s="134"/>
      <c r="AA79" s="134"/>
      <c r="AB79" s="134"/>
      <c r="AC79" s="134"/>
      <c r="AD79" s="134"/>
      <c r="AE79" s="134"/>
      <c r="AF79" s="139"/>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row>
    <row r="80" spans="1:65" s="135" customFormat="1" ht="21.6" customHeight="1">
      <c r="A80" s="182" t="s">
        <v>189</v>
      </c>
      <c r="B80" s="183"/>
      <c r="C80" s="183"/>
      <c r="D80" s="152"/>
      <c r="E80" s="210" t="s">
        <v>190</v>
      </c>
      <c r="F80" s="211" t="s">
        <v>191</v>
      </c>
      <c r="G80" s="1171" t="s">
        <v>125</v>
      </c>
      <c r="H80" s="1172"/>
      <c r="I80" s="897"/>
      <c r="J80" s="898"/>
      <c r="K80" s="898"/>
      <c r="L80" s="898"/>
      <c r="M80" s="898"/>
      <c r="N80" s="898"/>
      <c r="O80" s="1011"/>
      <c r="P80" s="995"/>
      <c r="Q80" s="996"/>
      <c r="R80" s="997"/>
      <c r="S80" s="995"/>
      <c r="T80" s="996"/>
      <c r="U80" s="997"/>
      <c r="V80" s="975"/>
      <c r="W80" s="976"/>
      <c r="X80" s="1195"/>
      <c r="Y80" s="1196"/>
      <c r="Z80" s="1196"/>
      <c r="AA80" s="1196"/>
      <c r="AB80" s="1196"/>
      <c r="AC80" s="1196"/>
      <c r="AD80" s="1196"/>
      <c r="AE80" s="1196"/>
      <c r="AF80" s="1197"/>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row>
    <row r="81" spans="1:65" s="135" customFormat="1" ht="15.6" customHeight="1">
      <c r="A81" s="185" t="s">
        <v>192</v>
      </c>
      <c r="B81" s="186"/>
      <c r="C81" s="186"/>
      <c r="D81" s="187"/>
      <c r="E81" s="124">
        <v>0</v>
      </c>
      <c r="F81" s="212">
        <v>0.2</v>
      </c>
      <c r="G81" s="1120">
        <f>E81*F81</f>
        <v>0</v>
      </c>
      <c r="H81" s="1121"/>
      <c r="I81" s="897"/>
      <c r="J81" s="898"/>
      <c r="K81" s="898"/>
      <c r="L81" s="898"/>
      <c r="M81" s="898"/>
      <c r="N81" s="898"/>
      <c r="O81" s="1011"/>
      <c r="P81" s="995"/>
      <c r="Q81" s="996"/>
      <c r="R81" s="997"/>
      <c r="S81" s="995"/>
      <c r="T81" s="996"/>
      <c r="U81" s="997"/>
      <c r="V81" s="975"/>
      <c r="W81" s="976"/>
      <c r="X81" s="1195"/>
      <c r="Y81" s="1196"/>
      <c r="Z81" s="1196"/>
      <c r="AA81" s="1196"/>
      <c r="AB81" s="1196"/>
      <c r="AC81" s="1196"/>
      <c r="AD81" s="1196"/>
      <c r="AE81" s="1196"/>
      <c r="AF81" s="1197"/>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row>
    <row r="82" spans="1:65" s="135" customFormat="1" ht="15.6" customHeight="1">
      <c r="A82" s="1145" t="s">
        <v>193</v>
      </c>
      <c r="B82" s="1146"/>
      <c r="C82" s="1146"/>
      <c r="D82" s="1146"/>
      <c r="E82" s="1146"/>
      <c r="F82" s="1148"/>
      <c r="G82" s="1127">
        <v>0</v>
      </c>
      <c r="H82" s="1128"/>
      <c r="I82" s="897"/>
      <c r="J82" s="898"/>
      <c r="K82" s="898"/>
      <c r="L82" s="898"/>
      <c r="M82" s="898"/>
      <c r="N82" s="898"/>
      <c r="O82" s="1011"/>
      <c r="P82" s="995"/>
      <c r="Q82" s="996"/>
      <c r="R82" s="997"/>
      <c r="S82" s="995"/>
      <c r="T82" s="996"/>
      <c r="U82" s="997"/>
      <c r="V82" s="975"/>
      <c r="W82" s="976"/>
      <c r="X82" s="137" t="s">
        <v>29</v>
      </c>
      <c r="Y82" s="960" t="s">
        <v>194</v>
      </c>
      <c r="Z82" s="960"/>
      <c r="AA82" s="960"/>
      <c r="AB82" s="960"/>
      <c r="AC82" s="960"/>
      <c r="AD82" s="960"/>
      <c r="AE82" s="960"/>
      <c r="AF82" s="960"/>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row>
    <row r="83" spans="1:65" s="135" customFormat="1" ht="15.6" customHeight="1">
      <c r="A83" s="185" t="s">
        <v>195</v>
      </c>
      <c r="B83" s="186"/>
      <c r="C83" s="186"/>
      <c r="D83" s="187"/>
      <c r="E83" s="186"/>
      <c r="F83" s="187"/>
      <c r="G83" s="1127">
        <v>0</v>
      </c>
      <c r="H83" s="1128"/>
      <c r="I83" s="897"/>
      <c r="J83" s="898"/>
      <c r="K83" s="898"/>
      <c r="L83" s="898"/>
      <c r="M83" s="898"/>
      <c r="N83" s="898"/>
      <c r="O83" s="1011"/>
      <c r="P83" s="995"/>
      <c r="Q83" s="996"/>
      <c r="R83" s="997"/>
      <c r="S83" s="995"/>
      <c r="T83" s="996"/>
      <c r="U83" s="997"/>
      <c r="V83" s="975"/>
      <c r="W83" s="976"/>
      <c r="X83" s="137" t="s">
        <v>29</v>
      </c>
      <c r="Y83" s="960"/>
      <c r="Z83" s="960"/>
      <c r="AA83" s="960"/>
      <c r="AB83" s="960"/>
      <c r="AC83" s="960"/>
      <c r="AD83" s="960"/>
      <c r="AE83" s="960"/>
      <c r="AF83" s="960"/>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row>
    <row r="84" spans="1:65" s="135" customFormat="1" ht="15.6" customHeight="1">
      <c r="A84" s="185" t="s">
        <v>196</v>
      </c>
      <c r="B84" s="186"/>
      <c r="C84" s="186"/>
      <c r="D84" s="187"/>
      <c r="E84" s="186"/>
      <c r="F84" s="187"/>
      <c r="G84" s="1127">
        <v>0</v>
      </c>
      <c r="H84" s="1128"/>
      <c r="I84" s="897"/>
      <c r="J84" s="898"/>
      <c r="K84" s="898"/>
      <c r="L84" s="898"/>
      <c r="M84" s="898"/>
      <c r="N84" s="898"/>
      <c r="O84" s="1011"/>
      <c r="P84" s="995"/>
      <c r="Q84" s="996"/>
      <c r="R84" s="997"/>
      <c r="S84" s="995"/>
      <c r="T84" s="996"/>
      <c r="U84" s="997"/>
      <c r="V84" s="975"/>
      <c r="W84" s="976"/>
      <c r="X84" s="137" t="s">
        <v>29</v>
      </c>
      <c r="Y84" s="960"/>
      <c r="Z84" s="960"/>
      <c r="AA84" s="960"/>
      <c r="AB84" s="960"/>
      <c r="AC84" s="960"/>
      <c r="AD84" s="960"/>
      <c r="AE84" s="960"/>
      <c r="AF84" s="960"/>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row>
    <row r="85" spans="1:65" s="135" customFormat="1" ht="15.6" customHeight="1">
      <c r="A85" s="185" t="s">
        <v>42</v>
      </c>
      <c r="B85" s="186"/>
      <c r="C85" s="186"/>
      <c r="D85" s="187"/>
      <c r="E85" s="186"/>
      <c r="F85" s="187"/>
      <c r="G85" s="1127">
        <v>0</v>
      </c>
      <c r="H85" s="1128"/>
      <c r="I85" s="897"/>
      <c r="J85" s="898"/>
      <c r="K85" s="898"/>
      <c r="L85" s="898"/>
      <c r="M85" s="898"/>
      <c r="N85" s="898"/>
      <c r="O85" s="1011"/>
      <c r="P85" s="995"/>
      <c r="Q85" s="996"/>
      <c r="R85" s="997"/>
      <c r="S85" s="995"/>
      <c r="T85" s="996"/>
      <c r="U85" s="997"/>
      <c r="V85" s="975"/>
      <c r="W85" s="976"/>
      <c r="X85" s="137" t="s">
        <v>29</v>
      </c>
      <c r="Y85" s="960"/>
      <c r="Z85" s="960"/>
      <c r="AA85" s="960"/>
      <c r="AB85" s="960"/>
      <c r="AC85" s="960"/>
      <c r="AD85" s="960"/>
      <c r="AE85" s="960"/>
      <c r="AF85" s="960"/>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row>
    <row r="86" spans="1:65" s="135" customFormat="1" ht="15.6" customHeight="1">
      <c r="A86" s="1231" t="s">
        <v>197</v>
      </c>
      <c r="B86" s="1232"/>
      <c r="C86" s="1232"/>
      <c r="D86" s="1232"/>
      <c r="E86" s="1232"/>
      <c r="F86" s="1232"/>
      <c r="G86" s="1232"/>
      <c r="H86" s="1233"/>
      <c r="I86" s="905">
        <f>SUM(G81:G85)</f>
        <v>0</v>
      </c>
      <c r="J86" s="906"/>
      <c r="K86" s="906"/>
      <c r="L86" s="906"/>
      <c r="M86" s="906"/>
      <c r="N86" s="906"/>
      <c r="O86" s="907"/>
      <c r="P86" s="901" t="str">
        <f>IF($B$10=0,"",I86/$B$10)</f>
        <v/>
      </c>
      <c r="Q86" s="901"/>
      <c r="R86" s="901"/>
      <c r="S86" s="902" t="str">
        <f>IF($F$10=0,"",I86/$F$10)</f>
        <v/>
      </c>
      <c r="T86" s="902"/>
      <c r="U86" s="902"/>
      <c r="V86" s="902" t="str">
        <f>IF($H$10=0,"",I86/$H$10)</f>
        <v/>
      </c>
      <c r="W86" s="902"/>
      <c r="X86" s="134"/>
      <c r="Y86" s="140"/>
      <c r="Z86" s="134"/>
      <c r="AA86" s="134"/>
      <c r="AB86" s="134"/>
      <c r="AC86" s="134"/>
      <c r="AD86" s="134"/>
      <c r="AE86" s="134"/>
      <c r="AF86" s="139"/>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row>
    <row r="87" spans="1:65" s="135" customFormat="1" ht="15.6" customHeight="1">
      <c r="A87" s="1234" t="s">
        <v>198</v>
      </c>
      <c r="B87" s="1235"/>
      <c r="C87" s="1235"/>
      <c r="D87" s="1235"/>
      <c r="E87" s="1235"/>
      <c r="F87" s="1235"/>
      <c r="G87" s="1235"/>
      <c r="H87" s="1236"/>
      <c r="I87" s="165"/>
      <c r="J87" s="166"/>
      <c r="K87" s="166"/>
      <c r="L87" s="166"/>
      <c r="M87" s="166"/>
      <c r="N87" s="166"/>
      <c r="O87" s="167"/>
      <c r="P87" s="995"/>
      <c r="Q87" s="996"/>
      <c r="R87" s="997"/>
      <c r="S87" s="995"/>
      <c r="T87" s="996"/>
      <c r="U87" s="997"/>
      <c r="V87" s="975"/>
      <c r="W87" s="976"/>
      <c r="X87" s="134"/>
      <c r="Y87" s="140"/>
      <c r="Z87" s="134"/>
      <c r="AA87" s="134"/>
      <c r="AB87" s="134"/>
      <c r="AC87" s="134"/>
      <c r="AD87" s="134"/>
      <c r="AE87" s="134"/>
      <c r="AF87" s="139"/>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row>
    <row r="88" spans="1:65" s="135" customFormat="1" ht="15.6" customHeight="1">
      <c r="A88" s="1025" t="s">
        <v>199</v>
      </c>
      <c r="B88" s="1026"/>
      <c r="C88" s="1026"/>
      <c r="D88" s="1026"/>
      <c r="E88" s="1026"/>
      <c r="F88" s="1126"/>
      <c r="G88" s="1127">
        <v>0</v>
      </c>
      <c r="H88" s="1128"/>
      <c r="I88" s="165"/>
      <c r="J88" s="166"/>
      <c r="K88" s="166"/>
      <c r="L88" s="166"/>
      <c r="M88" s="166"/>
      <c r="N88" s="166"/>
      <c r="O88" s="167"/>
      <c r="P88" s="995"/>
      <c r="Q88" s="996"/>
      <c r="R88" s="997"/>
      <c r="S88" s="995"/>
      <c r="T88" s="996"/>
      <c r="U88" s="997"/>
      <c r="V88" s="975"/>
      <c r="W88" s="976"/>
      <c r="X88" s="134"/>
      <c r="Y88" s="140"/>
      <c r="Z88" s="134"/>
      <c r="AA88" s="134"/>
      <c r="AB88" s="134"/>
      <c r="AC88" s="134"/>
      <c r="AD88" s="134"/>
      <c r="AE88" s="134"/>
      <c r="AF88" s="139"/>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row>
    <row r="89" spans="1:65" s="135" customFormat="1" ht="15.6" hidden="1" customHeight="1">
      <c r="A89" s="1115" t="s">
        <v>200</v>
      </c>
      <c r="B89" s="1116"/>
      <c r="C89" s="1116"/>
      <c r="D89" s="1116"/>
      <c r="E89" s="1116"/>
      <c r="F89" s="1117"/>
      <c r="G89" s="1118">
        <v>0</v>
      </c>
      <c r="H89" s="1119"/>
      <c r="I89" s="165"/>
      <c r="J89" s="166"/>
      <c r="K89" s="166"/>
      <c r="L89" s="166"/>
      <c r="M89" s="166"/>
      <c r="N89" s="166"/>
      <c r="O89" s="167"/>
      <c r="P89" s="995"/>
      <c r="Q89" s="996"/>
      <c r="R89" s="997"/>
      <c r="S89" s="995"/>
      <c r="T89" s="996"/>
      <c r="U89" s="997"/>
      <c r="V89" s="975"/>
      <c r="W89" s="976"/>
      <c r="X89" s="179">
        <f>G89</f>
        <v>0</v>
      </c>
      <c r="Y89" s="979" t="s">
        <v>168</v>
      </c>
      <c r="Z89" s="979"/>
      <c r="AA89" s="979"/>
      <c r="AB89" s="134"/>
      <c r="AC89" s="134"/>
      <c r="AD89" s="134"/>
      <c r="AE89" s="134"/>
      <c r="AF89" s="139"/>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row>
    <row r="90" spans="1:65" s="135" customFormat="1" ht="15.6" customHeight="1">
      <c r="A90" s="164" t="s">
        <v>201</v>
      </c>
      <c r="B90" s="161"/>
      <c r="C90" s="161"/>
      <c r="D90" s="208" t="s">
        <v>202</v>
      </c>
      <c r="E90" s="208" t="s">
        <v>203</v>
      </c>
      <c r="F90" s="208" t="s">
        <v>204</v>
      </c>
      <c r="G90" s="197"/>
      <c r="H90" s="198"/>
      <c r="I90" s="165"/>
      <c r="J90" s="166"/>
      <c r="K90" s="166"/>
      <c r="L90" s="166"/>
      <c r="M90" s="166"/>
      <c r="N90" s="166"/>
      <c r="O90" s="167"/>
      <c r="P90" s="199"/>
      <c r="Q90" s="200"/>
      <c r="R90" s="201"/>
      <c r="S90" s="199"/>
      <c r="T90" s="200"/>
      <c r="U90" s="201"/>
      <c r="V90" s="202"/>
      <c r="W90" s="203"/>
      <c r="X90" s="134"/>
      <c r="Y90" s="140"/>
      <c r="Z90" s="134"/>
      <c r="AA90" s="134"/>
      <c r="AB90" s="134"/>
      <c r="AC90" s="134"/>
      <c r="AD90" s="134"/>
      <c r="AE90" s="134"/>
      <c r="AF90" s="139"/>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row>
    <row r="91" spans="1:65" s="135" customFormat="1" ht="15.6" customHeight="1">
      <c r="A91" s="213" t="s">
        <v>205</v>
      </c>
      <c r="B91" s="161"/>
      <c r="C91" s="161"/>
      <c r="D91" s="63">
        <v>0</v>
      </c>
      <c r="E91" s="62">
        <v>0</v>
      </c>
      <c r="F91" s="64">
        <v>0</v>
      </c>
      <c r="G91" s="920">
        <f>D91*E91*F91</f>
        <v>0</v>
      </c>
      <c r="H91" s="921"/>
      <c r="I91" s="165"/>
      <c r="J91" s="166"/>
      <c r="K91" s="166"/>
      <c r="L91" s="166"/>
      <c r="M91" s="166"/>
      <c r="N91" s="166"/>
      <c r="O91" s="167"/>
      <c r="P91" s="199"/>
      <c r="Q91" s="200"/>
      <c r="R91" s="201"/>
      <c r="S91" s="199"/>
      <c r="T91" s="200"/>
      <c r="U91" s="201"/>
      <c r="V91" s="202"/>
      <c r="W91" s="203"/>
      <c r="X91" s="134"/>
      <c r="Y91" s="140"/>
      <c r="Z91" s="134"/>
      <c r="AA91" s="134"/>
      <c r="AB91" s="134"/>
      <c r="AC91" s="134"/>
      <c r="AD91" s="134"/>
      <c r="AE91" s="134"/>
      <c r="AF91" s="139"/>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row>
    <row r="92" spans="1:65" s="135" customFormat="1" ht="15.6" customHeight="1">
      <c r="A92" s="213" t="s">
        <v>206</v>
      </c>
      <c r="B92" s="161"/>
      <c r="C92" s="161"/>
      <c r="D92" s="63">
        <v>0</v>
      </c>
      <c r="E92" s="62">
        <v>0</v>
      </c>
      <c r="F92" s="64">
        <v>0</v>
      </c>
      <c r="G92" s="920">
        <f t="shared" ref="G92" si="2">D92*E92*F92</f>
        <v>0</v>
      </c>
      <c r="H92" s="921"/>
      <c r="I92" s="165"/>
      <c r="J92" s="166"/>
      <c r="K92" s="166"/>
      <c r="L92" s="166"/>
      <c r="M92" s="166"/>
      <c r="N92" s="166"/>
      <c r="O92" s="167"/>
      <c r="P92" s="199"/>
      <c r="Q92" s="200"/>
      <c r="R92" s="201"/>
      <c r="S92" s="199"/>
      <c r="T92" s="200"/>
      <c r="U92" s="201"/>
      <c r="V92" s="202"/>
      <c r="W92" s="203"/>
      <c r="X92" s="134"/>
      <c r="Y92" s="140"/>
      <c r="Z92" s="134"/>
      <c r="AA92" s="134"/>
      <c r="AB92" s="134"/>
      <c r="AC92" s="134"/>
      <c r="AD92" s="134"/>
      <c r="AE92" s="134"/>
      <c r="AF92" s="139"/>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row>
    <row r="93" spans="1:65" s="135" customFormat="1" ht="15.6" hidden="1" customHeight="1">
      <c r="A93" s="1115" t="s">
        <v>207</v>
      </c>
      <c r="B93" s="1116"/>
      <c r="C93" s="1116"/>
      <c r="D93" s="1116"/>
      <c r="E93" s="1116"/>
      <c r="F93" s="1117"/>
      <c r="G93" s="1118">
        <v>0</v>
      </c>
      <c r="H93" s="1119"/>
      <c r="I93" s="165"/>
      <c r="J93" s="166"/>
      <c r="K93" s="166"/>
      <c r="L93" s="166"/>
      <c r="M93" s="166"/>
      <c r="N93" s="166"/>
      <c r="O93" s="167"/>
      <c r="P93" s="199"/>
      <c r="Q93" s="200"/>
      <c r="R93" s="201"/>
      <c r="S93" s="199"/>
      <c r="T93" s="200"/>
      <c r="U93" s="201"/>
      <c r="V93" s="202"/>
      <c r="W93" s="203"/>
      <c r="X93" s="179">
        <f>G93</f>
        <v>0</v>
      </c>
      <c r="Y93" s="979" t="s">
        <v>168</v>
      </c>
      <c r="Z93" s="979"/>
      <c r="AA93" s="979"/>
      <c r="AB93" s="134"/>
      <c r="AC93" s="134"/>
      <c r="AD93" s="134"/>
      <c r="AE93" s="134"/>
      <c r="AF93" s="139"/>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row>
    <row r="94" spans="1:65" s="135" customFormat="1" ht="15.6" hidden="1" customHeight="1">
      <c r="A94" s="292" t="s">
        <v>208</v>
      </c>
      <c r="B94" s="161"/>
      <c r="C94" s="161"/>
      <c r="D94" s="161"/>
      <c r="E94" s="161"/>
      <c r="F94" s="161"/>
      <c r="G94" s="1118">
        <v>0</v>
      </c>
      <c r="H94" s="1119"/>
      <c r="I94" s="165"/>
      <c r="J94" s="166"/>
      <c r="K94" s="166"/>
      <c r="L94" s="166"/>
      <c r="M94" s="166"/>
      <c r="N94" s="166"/>
      <c r="O94" s="167"/>
      <c r="P94" s="199"/>
      <c r="Q94" s="200"/>
      <c r="R94" s="201"/>
      <c r="S94" s="199"/>
      <c r="T94" s="200"/>
      <c r="U94" s="201"/>
      <c r="V94" s="202"/>
      <c r="W94" s="203"/>
      <c r="X94" s="179">
        <f>G94</f>
        <v>0</v>
      </c>
      <c r="Y94" s="979" t="s">
        <v>168</v>
      </c>
      <c r="Z94" s="979"/>
      <c r="AA94" s="979"/>
      <c r="AB94" s="134"/>
      <c r="AC94" s="134"/>
      <c r="AD94" s="134"/>
      <c r="AE94" s="134"/>
      <c r="AF94" s="139"/>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row>
    <row r="95" spans="1:65" s="135" customFormat="1" ht="15.6" customHeight="1">
      <c r="A95" s="1122" t="s">
        <v>209</v>
      </c>
      <c r="B95" s="1123"/>
      <c r="C95" s="1123"/>
      <c r="D95" s="1123"/>
      <c r="E95" s="1123"/>
      <c r="F95" s="1123"/>
      <c r="G95" s="1123"/>
      <c r="H95" s="1124"/>
      <c r="I95" s="905">
        <f>SUM(G88:H94)</f>
        <v>0</v>
      </c>
      <c r="J95" s="906"/>
      <c r="K95" s="906"/>
      <c r="L95" s="906"/>
      <c r="M95" s="906"/>
      <c r="N95" s="906"/>
      <c r="O95" s="907"/>
      <c r="P95" s="901" t="str">
        <f>IF($B$10=0,"",I95/$B$10)</f>
        <v/>
      </c>
      <c r="Q95" s="901"/>
      <c r="R95" s="901"/>
      <c r="S95" s="902" t="str">
        <f>IF($F$10=0,"",I95/$F$10)</f>
        <v/>
      </c>
      <c r="T95" s="902"/>
      <c r="U95" s="902"/>
      <c r="V95" s="902" t="str">
        <f>IF($H$10=0,"",I95/$H$10)</f>
        <v/>
      </c>
      <c r="W95" s="902"/>
      <c r="X95" s="179"/>
      <c r="Y95" s="979"/>
      <c r="Z95" s="979"/>
      <c r="AA95" s="979"/>
      <c r="AB95" s="134"/>
      <c r="AC95" s="134"/>
      <c r="AD95" s="134"/>
      <c r="AE95" s="134"/>
      <c r="AF95" s="139"/>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row>
    <row r="96" spans="1:65" s="135" customFormat="1" ht="14.4">
      <c r="A96" s="214" t="s">
        <v>210</v>
      </c>
      <c r="B96" s="215"/>
      <c r="C96" s="215"/>
      <c r="D96" s="216" t="s">
        <v>123</v>
      </c>
      <c r="E96" s="216" t="s">
        <v>211</v>
      </c>
      <c r="F96" s="216" t="s">
        <v>212</v>
      </c>
      <c r="G96" s="899" t="s">
        <v>125</v>
      </c>
      <c r="H96" s="1177"/>
      <c r="I96" s="165"/>
      <c r="J96" s="166"/>
      <c r="K96" s="166"/>
      <c r="L96" s="166"/>
      <c r="M96" s="166"/>
      <c r="N96" s="166"/>
      <c r="O96" s="167"/>
      <c r="P96" s="995"/>
      <c r="Q96" s="996"/>
      <c r="R96" s="997"/>
      <c r="S96" s="995"/>
      <c r="T96" s="996"/>
      <c r="U96" s="997"/>
      <c r="V96" s="975"/>
      <c r="W96" s="976"/>
      <c r="X96" s="134"/>
      <c r="Y96" s="140"/>
      <c r="Z96" s="134"/>
      <c r="AA96" s="134"/>
      <c r="AB96" s="134"/>
      <c r="AC96" s="134"/>
      <c r="AD96" s="134"/>
      <c r="AE96" s="134"/>
      <c r="AF96" s="139"/>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row>
    <row r="97" spans="1:65" s="135" customFormat="1" ht="15.6" customHeight="1">
      <c r="A97" s="168" t="s">
        <v>213</v>
      </c>
      <c r="B97" s="152"/>
      <c r="C97" s="152"/>
      <c r="D97" s="217"/>
      <c r="E97" s="65">
        <v>0</v>
      </c>
      <c r="F97" s="65">
        <v>0</v>
      </c>
      <c r="G97" s="1120">
        <f>E97+F97</f>
        <v>0</v>
      </c>
      <c r="H97" s="1121"/>
      <c r="I97" s="165"/>
      <c r="J97" s="166"/>
      <c r="K97" s="166"/>
      <c r="L97" s="166"/>
      <c r="M97" s="166"/>
      <c r="N97" s="166"/>
      <c r="O97" s="167"/>
      <c r="P97" s="995"/>
      <c r="Q97" s="996"/>
      <c r="R97" s="997"/>
      <c r="S97" s="995"/>
      <c r="T97" s="996"/>
      <c r="U97" s="997"/>
      <c r="V97" s="975"/>
      <c r="W97" s="976"/>
      <c r="X97" s="134"/>
      <c r="Y97" s="140"/>
      <c r="Z97" s="134"/>
      <c r="AA97" s="134"/>
      <c r="AB97" s="134"/>
      <c r="AC97" s="134"/>
      <c r="AD97" s="134"/>
      <c r="AE97" s="134"/>
      <c r="AF97" s="139"/>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row>
    <row r="98" spans="1:65" s="135" customFormat="1" ht="15.6" customHeight="1">
      <c r="A98" s="1125" t="str">
        <f>'1 Assets'!B4</f>
        <v>2 Wheel motorbike</v>
      </c>
      <c r="B98" s="1026"/>
      <c r="C98" s="1026"/>
      <c r="D98" s="218">
        <f>'1 Assets'!C4</f>
        <v>0</v>
      </c>
      <c r="E98" s="62">
        <v>0</v>
      </c>
      <c r="F98" s="62">
        <v>0</v>
      </c>
      <c r="G98" s="920">
        <f>D98*(E98+F98)</f>
        <v>0</v>
      </c>
      <c r="H98" s="921"/>
      <c r="I98" s="165"/>
      <c r="J98" s="166"/>
      <c r="K98" s="166"/>
      <c r="L98" s="166"/>
      <c r="M98" s="166"/>
      <c r="N98" s="166"/>
      <c r="O98" s="167"/>
      <c r="P98" s="995"/>
      <c r="Q98" s="996"/>
      <c r="R98" s="997"/>
      <c r="S98" s="995"/>
      <c r="T98" s="996"/>
      <c r="U98" s="997"/>
      <c r="V98" s="975"/>
      <c r="W98" s="976"/>
      <c r="X98" s="134"/>
      <c r="Y98" s="140"/>
      <c r="Z98" s="134"/>
      <c r="AA98" s="134"/>
      <c r="AB98" s="134"/>
      <c r="AC98" s="134"/>
      <c r="AD98" s="134"/>
      <c r="AE98" s="134"/>
      <c r="AF98" s="139"/>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row>
    <row r="99" spans="1:65" s="135" customFormat="1" ht="15.6" customHeight="1">
      <c r="A99" s="1125" t="str">
        <f>'1 Assets'!B5</f>
        <v>4 Wheel motorbike</v>
      </c>
      <c r="B99" s="1026"/>
      <c r="C99" s="1026"/>
      <c r="D99" s="218">
        <f>'1 Assets'!C5</f>
        <v>0</v>
      </c>
      <c r="E99" s="62">
        <v>0</v>
      </c>
      <c r="F99" s="62">
        <v>0</v>
      </c>
      <c r="G99" s="920">
        <f t="shared" ref="G99:G103" si="3">D99*(E99+F99)</f>
        <v>0</v>
      </c>
      <c r="H99" s="921"/>
      <c r="I99" s="165"/>
      <c r="J99" s="166"/>
      <c r="K99" s="166"/>
      <c r="L99" s="166"/>
      <c r="M99" s="166"/>
      <c r="N99" s="166"/>
      <c r="O99" s="167"/>
      <c r="P99" s="995"/>
      <c r="Q99" s="996"/>
      <c r="R99" s="997"/>
      <c r="S99" s="995"/>
      <c r="T99" s="996"/>
      <c r="U99" s="997"/>
      <c r="V99" s="975"/>
      <c r="W99" s="976"/>
      <c r="X99" s="134"/>
      <c r="Y99" s="140"/>
      <c r="Z99" s="134"/>
      <c r="AA99" s="134"/>
      <c r="AB99" s="134"/>
      <c r="AC99" s="134"/>
      <c r="AD99" s="134"/>
      <c r="AE99" s="134"/>
      <c r="AF99" s="139"/>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row>
    <row r="100" spans="1:65" s="135" customFormat="1" ht="15.6" customHeight="1">
      <c r="A100" s="1125" t="str">
        <f>'1 Assets'!B6</f>
        <v>Side by side</v>
      </c>
      <c r="B100" s="1026"/>
      <c r="C100" s="1026"/>
      <c r="D100" s="218">
        <f>'1 Assets'!C6</f>
        <v>0</v>
      </c>
      <c r="E100" s="62">
        <v>0</v>
      </c>
      <c r="F100" s="62">
        <v>0</v>
      </c>
      <c r="G100" s="920">
        <f t="shared" si="3"/>
        <v>0</v>
      </c>
      <c r="H100" s="921"/>
      <c r="I100" s="165"/>
      <c r="J100" s="166"/>
      <c r="K100" s="166"/>
      <c r="L100" s="166"/>
      <c r="M100" s="166"/>
      <c r="N100" s="166"/>
      <c r="O100" s="167"/>
      <c r="P100" s="995"/>
      <c r="Q100" s="996"/>
      <c r="R100" s="997"/>
      <c r="S100" s="995"/>
      <c r="T100" s="996"/>
      <c r="U100" s="997"/>
      <c r="V100" s="975"/>
      <c r="W100" s="976"/>
      <c r="X100" s="134"/>
      <c r="Y100" s="140"/>
      <c r="Z100" s="134"/>
      <c r="AA100" s="134"/>
      <c r="AB100" s="134"/>
      <c r="AC100" s="134"/>
      <c r="AD100" s="134"/>
      <c r="AE100" s="134"/>
      <c r="AF100" s="139"/>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row>
    <row r="101" spans="1:65" s="135" customFormat="1" ht="15.6" customHeight="1">
      <c r="A101" s="1125" t="str">
        <f>'1 Assets'!B7</f>
        <v>Farm car</v>
      </c>
      <c r="B101" s="1026"/>
      <c r="C101" s="1026"/>
      <c r="D101" s="218">
        <f>'1 Assets'!C7</f>
        <v>0</v>
      </c>
      <c r="E101" s="62">
        <v>0</v>
      </c>
      <c r="F101" s="62">
        <v>0</v>
      </c>
      <c r="G101" s="920">
        <f t="shared" si="3"/>
        <v>0</v>
      </c>
      <c r="H101" s="921"/>
      <c r="I101" s="165"/>
      <c r="J101" s="166"/>
      <c r="K101" s="166"/>
      <c r="L101" s="166"/>
      <c r="M101" s="166"/>
      <c r="N101" s="166"/>
      <c r="O101" s="167"/>
      <c r="P101" s="995"/>
      <c r="Q101" s="996"/>
      <c r="R101" s="997"/>
      <c r="S101" s="995"/>
      <c r="T101" s="996"/>
      <c r="U101" s="997"/>
      <c r="V101" s="975"/>
      <c r="W101" s="976"/>
      <c r="X101" s="134"/>
      <c r="Y101" s="140"/>
      <c r="Z101" s="134"/>
      <c r="AA101" s="134"/>
      <c r="AB101" s="134"/>
      <c r="AC101" s="134"/>
      <c r="AD101" s="134"/>
      <c r="AE101" s="134"/>
      <c r="AF101" s="139"/>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row>
    <row r="102" spans="1:65" s="135" customFormat="1" ht="15.6" customHeight="1">
      <c r="A102" s="1125" t="str">
        <f>'1 Assets'!B8</f>
        <v>Ute</v>
      </c>
      <c r="B102" s="1026"/>
      <c r="C102" s="1026"/>
      <c r="D102" s="218">
        <f>'1 Assets'!C8</f>
        <v>0</v>
      </c>
      <c r="E102" s="62">
        <v>0</v>
      </c>
      <c r="F102" s="62">
        <v>0</v>
      </c>
      <c r="G102" s="920">
        <f t="shared" ref="G102" si="4">D102*(E102+F102)</f>
        <v>0</v>
      </c>
      <c r="H102" s="921"/>
      <c r="I102" s="1228" t="str">
        <f>IF(G102=0,"If own a ute must put in expenses for fuel &amp; R&amp;M","")</f>
        <v>If own a ute must put in expenses for fuel &amp; R&amp;M</v>
      </c>
      <c r="J102" s="1229"/>
      <c r="K102" s="1229"/>
      <c r="L102" s="1229"/>
      <c r="M102" s="1229"/>
      <c r="N102" s="1229"/>
      <c r="O102" s="1229"/>
      <c r="P102" s="1229"/>
      <c r="Q102" s="1229"/>
      <c r="R102" s="1229"/>
      <c r="S102" s="1229"/>
      <c r="T102" s="1229"/>
      <c r="U102" s="1229"/>
      <c r="V102" s="1229"/>
      <c r="W102" s="1230"/>
      <c r="X102" s="134"/>
      <c r="Y102" s="140"/>
      <c r="Z102" s="134"/>
      <c r="AA102" s="134"/>
      <c r="AB102" s="134"/>
      <c r="AC102" s="134"/>
      <c r="AD102" s="134"/>
      <c r="AE102" s="134"/>
      <c r="AF102" s="139"/>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row>
    <row r="103" spans="1:65" s="135" customFormat="1" ht="15.6" customHeight="1">
      <c r="A103" s="1125" t="str">
        <f>'1 Assets'!B9</f>
        <v>Tractor</v>
      </c>
      <c r="B103" s="1026"/>
      <c r="C103" s="1026"/>
      <c r="D103" s="218">
        <f>'1 Assets'!C9</f>
        <v>0</v>
      </c>
      <c r="E103" s="62">
        <v>0</v>
      </c>
      <c r="F103" s="62">
        <v>0</v>
      </c>
      <c r="G103" s="920">
        <f t="shared" si="3"/>
        <v>0</v>
      </c>
      <c r="H103" s="921"/>
      <c r="I103" s="165"/>
      <c r="J103" s="166"/>
      <c r="K103" s="166"/>
      <c r="L103" s="166"/>
      <c r="M103" s="166"/>
      <c r="N103" s="166"/>
      <c r="O103" s="167"/>
      <c r="P103" s="995"/>
      <c r="Q103" s="996"/>
      <c r="R103" s="997"/>
      <c r="S103" s="995"/>
      <c r="T103" s="996"/>
      <c r="U103" s="997"/>
      <c r="V103" s="975"/>
      <c r="W103" s="976"/>
      <c r="X103" s="134"/>
      <c r="Y103" s="140"/>
      <c r="Z103" s="134"/>
      <c r="AA103" s="134"/>
      <c r="AB103" s="134"/>
      <c r="AC103" s="134"/>
      <c r="AD103" s="134"/>
      <c r="AE103" s="134"/>
      <c r="AF103" s="139"/>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row>
    <row r="104" spans="1:65" s="135" customFormat="1" ht="15.6" customHeight="1">
      <c r="A104" s="1125" t="s">
        <v>42</v>
      </c>
      <c r="B104" s="1026"/>
      <c r="C104" s="1026"/>
      <c r="D104" s="219"/>
      <c r="E104" s="219"/>
      <c r="F104" s="220"/>
      <c r="G104" s="893">
        <v>0</v>
      </c>
      <c r="H104" s="894"/>
      <c r="I104" s="165"/>
      <c r="J104" s="166"/>
      <c r="K104" s="166"/>
      <c r="L104" s="166"/>
      <c r="M104" s="166"/>
      <c r="N104" s="166"/>
      <c r="O104" s="167"/>
      <c r="P104" s="995"/>
      <c r="Q104" s="996"/>
      <c r="R104" s="997"/>
      <c r="S104" s="995"/>
      <c r="T104" s="996"/>
      <c r="U104" s="997"/>
      <c r="V104" s="975"/>
      <c r="W104" s="976"/>
      <c r="X104" s="179"/>
      <c r="AB104" s="134"/>
      <c r="AC104" s="134"/>
      <c r="AD104" s="134"/>
      <c r="AE104" s="134"/>
      <c r="AF104" s="139"/>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row>
    <row r="105" spans="1:65" s="135" customFormat="1" ht="15.6" customHeight="1">
      <c r="A105" s="219" t="s">
        <v>214</v>
      </c>
      <c r="B105" s="219"/>
      <c r="C105" s="219"/>
      <c r="D105" s="219"/>
      <c r="E105" s="219"/>
      <c r="F105" s="220"/>
      <c r="G105" s="895">
        <v>0</v>
      </c>
      <c r="H105" s="896"/>
      <c r="I105" s="165"/>
      <c r="J105" s="166"/>
      <c r="K105" s="166"/>
      <c r="L105" s="166"/>
      <c r="M105" s="166"/>
      <c r="N105" s="166"/>
      <c r="O105" s="167"/>
      <c r="P105" s="995"/>
      <c r="Q105" s="996"/>
      <c r="R105" s="997"/>
      <c r="S105" s="995"/>
      <c r="T105" s="996"/>
      <c r="U105" s="997"/>
      <c r="V105" s="975"/>
      <c r="W105" s="976"/>
      <c r="X105" s="179">
        <f>-G105</f>
        <v>0</v>
      </c>
      <c r="Y105" s="979" t="s">
        <v>168</v>
      </c>
      <c r="Z105" s="979"/>
      <c r="AA105" s="979"/>
      <c r="AB105" s="134"/>
      <c r="AC105" s="134"/>
      <c r="AD105" s="134"/>
      <c r="AE105" s="134"/>
      <c r="AF105" s="139"/>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row>
    <row r="106" spans="1:65" s="135" customFormat="1" ht="15.6" customHeight="1">
      <c r="A106" s="1133" t="s">
        <v>215</v>
      </c>
      <c r="B106" s="1134"/>
      <c r="C106" s="1134"/>
      <c r="D106" s="1134"/>
      <c r="E106" s="1134"/>
      <c r="F106" s="1134"/>
      <c r="G106" s="1134"/>
      <c r="H106" s="1135"/>
      <c r="I106" s="905">
        <f>SUM(G97:H105)</f>
        <v>0</v>
      </c>
      <c r="J106" s="906"/>
      <c r="K106" s="906"/>
      <c r="L106" s="906"/>
      <c r="M106" s="906"/>
      <c r="N106" s="906"/>
      <c r="O106" s="907"/>
      <c r="P106" s="901" t="str">
        <f>IF($B$10=0,"",I106/$B$10)</f>
        <v/>
      </c>
      <c r="Q106" s="901"/>
      <c r="R106" s="901"/>
      <c r="S106" s="902" t="str">
        <f>IF($F$10=0,"",I106/$F$10)</f>
        <v/>
      </c>
      <c r="T106" s="902"/>
      <c r="U106" s="902"/>
      <c r="V106" s="902" t="str">
        <f>IF($H$10=0,"",I106/$H$10)</f>
        <v/>
      </c>
      <c r="W106" s="902"/>
      <c r="X106" s="134"/>
      <c r="Y106" s="140"/>
      <c r="Z106" s="134"/>
      <c r="AA106" s="134"/>
      <c r="AB106" s="134"/>
      <c r="AC106" s="134"/>
      <c r="AD106" s="134"/>
      <c r="AE106" s="134"/>
      <c r="AF106" s="139"/>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row>
    <row r="107" spans="1:65" s="135" customFormat="1" ht="15.6" customHeight="1">
      <c r="A107" s="182" t="s">
        <v>216</v>
      </c>
      <c r="B107" s="183"/>
      <c r="C107" s="183"/>
      <c r="D107" s="152"/>
      <c r="E107" s="183"/>
      <c r="F107" s="152"/>
      <c r="G107" s="1129"/>
      <c r="H107" s="1130"/>
      <c r="I107" s="1037"/>
      <c r="J107" s="1037"/>
      <c r="K107" s="1037"/>
      <c r="L107" s="1037"/>
      <c r="M107" s="1037"/>
      <c r="N107" s="1037"/>
      <c r="O107" s="1037"/>
      <c r="P107" s="1136"/>
      <c r="Q107" s="1136"/>
      <c r="R107" s="1136"/>
      <c r="S107" s="1104"/>
      <c r="T107" s="1104"/>
      <c r="U107" s="1104"/>
      <c r="V107" s="1104"/>
      <c r="W107" s="1104"/>
      <c r="X107" s="137" t="s">
        <v>29</v>
      </c>
      <c r="Y107" s="138" t="s">
        <v>217</v>
      </c>
      <c r="Z107" s="134"/>
      <c r="AA107" s="134"/>
      <c r="AB107" s="134"/>
      <c r="AC107" s="134"/>
      <c r="AD107" s="134"/>
      <c r="AE107" s="134"/>
      <c r="AF107" s="139"/>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row>
    <row r="108" spans="1:65" s="135" customFormat="1" ht="15.6" customHeight="1">
      <c r="A108" s="189" t="s">
        <v>218</v>
      </c>
      <c r="B108" s="183"/>
      <c r="C108" s="183"/>
      <c r="D108" s="152"/>
      <c r="E108" s="183"/>
      <c r="F108" s="152"/>
      <c r="G108" s="893">
        <v>0</v>
      </c>
      <c r="H108" s="894"/>
      <c r="I108" s="165"/>
      <c r="J108" s="166"/>
      <c r="K108" s="166"/>
      <c r="L108" s="166"/>
      <c r="M108" s="166"/>
      <c r="N108" s="166"/>
      <c r="O108" s="167"/>
      <c r="P108" s="995"/>
      <c r="Q108" s="996"/>
      <c r="R108" s="997"/>
      <c r="S108" s="995"/>
      <c r="T108" s="996"/>
      <c r="U108" s="997"/>
      <c r="V108" s="975"/>
      <c r="W108" s="976"/>
      <c r="X108" s="137"/>
      <c r="Y108" s="138"/>
      <c r="Z108" s="134"/>
      <c r="AA108" s="134"/>
      <c r="AB108" s="134"/>
      <c r="AC108" s="134"/>
      <c r="AD108" s="134"/>
      <c r="AE108" s="134"/>
      <c r="AF108" s="139"/>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row>
    <row r="109" spans="1:65" s="135" customFormat="1" ht="15.6" customHeight="1">
      <c r="A109" s="223" t="s">
        <v>219</v>
      </c>
      <c r="B109" s="183"/>
      <c r="C109" s="183"/>
      <c r="D109" s="152"/>
      <c r="E109" s="183"/>
      <c r="F109" s="152"/>
      <c r="G109" s="895">
        <v>0</v>
      </c>
      <c r="H109" s="896"/>
      <c r="I109" s="165"/>
      <c r="J109" s="166"/>
      <c r="K109" s="166"/>
      <c r="L109" s="166"/>
      <c r="M109" s="166"/>
      <c r="N109" s="166"/>
      <c r="O109" s="167"/>
      <c r="P109" s="995"/>
      <c r="Q109" s="996"/>
      <c r="R109" s="997"/>
      <c r="S109" s="995"/>
      <c r="T109" s="996"/>
      <c r="U109" s="997"/>
      <c r="V109" s="975"/>
      <c r="W109" s="976"/>
      <c r="X109" s="179">
        <f>-G109</f>
        <v>0</v>
      </c>
      <c r="Y109" s="979" t="s">
        <v>168</v>
      </c>
      <c r="Z109" s="979"/>
      <c r="AA109" s="979"/>
      <c r="AB109" s="134"/>
      <c r="AC109" s="134"/>
      <c r="AD109" s="134"/>
      <c r="AE109" s="134"/>
      <c r="AF109" s="139"/>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row>
    <row r="110" spans="1:65" s="135" customFormat="1" ht="15.6" customHeight="1">
      <c r="A110" s="1133" t="s">
        <v>220</v>
      </c>
      <c r="B110" s="1134"/>
      <c r="C110" s="1134"/>
      <c r="D110" s="1134"/>
      <c r="E110" s="1134"/>
      <c r="F110" s="1134"/>
      <c r="G110" s="1134"/>
      <c r="H110" s="1135"/>
      <c r="I110" s="905">
        <f>SUM(G108:H109)</f>
        <v>0</v>
      </c>
      <c r="J110" s="906"/>
      <c r="K110" s="906"/>
      <c r="L110" s="906"/>
      <c r="M110" s="906"/>
      <c r="N110" s="906"/>
      <c r="O110" s="907"/>
      <c r="P110" s="901" t="str">
        <f>IF($B$10=0,"",I110/$B$10)</f>
        <v/>
      </c>
      <c r="Q110" s="901"/>
      <c r="R110" s="901"/>
      <c r="S110" s="902" t="str">
        <f>IF($F$10=0,"",I110/$F$10)</f>
        <v/>
      </c>
      <c r="T110" s="902"/>
      <c r="U110" s="902"/>
      <c r="V110" s="902" t="str">
        <f>IF($H$10=0,"",I110/$H$10)</f>
        <v/>
      </c>
      <c r="W110" s="902"/>
      <c r="X110" s="137"/>
      <c r="Y110" s="138"/>
      <c r="Z110" s="134"/>
      <c r="AA110" s="134"/>
      <c r="AB110" s="134"/>
      <c r="AC110" s="134"/>
      <c r="AD110" s="134"/>
      <c r="AE110" s="134"/>
      <c r="AF110" s="139"/>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row>
    <row r="111" spans="1:65" s="135" customFormat="1" ht="24.75" customHeight="1">
      <c r="A111" s="192" t="s">
        <v>221</v>
      </c>
      <c r="B111" s="186"/>
      <c r="C111" s="186"/>
      <c r="D111" s="208"/>
      <c r="E111" s="221" t="s">
        <v>123</v>
      </c>
      <c r="F111" s="221" t="s">
        <v>222</v>
      </c>
      <c r="G111" s="1131" t="s">
        <v>125</v>
      </c>
      <c r="H111" s="1132"/>
      <c r="I111" s="1037"/>
      <c r="J111" s="1037"/>
      <c r="K111" s="1037"/>
      <c r="L111" s="1037"/>
      <c r="M111" s="1037"/>
      <c r="N111" s="1037"/>
      <c r="O111" s="1037"/>
      <c r="P111" s="995"/>
      <c r="Q111" s="996"/>
      <c r="R111" s="997"/>
      <c r="S111" s="995"/>
      <c r="T111" s="996"/>
      <c r="U111" s="997"/>
      <c r="V111" s="975"/>
      <c r="W111" s="976"/>
      <c r="X111" s="715"/>
      <c r="Y111" s="140"/>
      <c r="Z111" s="134"/>
      <c r="AA111" s="134"/>
      <c r="AB111" s="134"/>
      <c r="AC111" s="134"/>
      <c r="AD111" s="134"/>
      <c r="AE111" s="134"/>
      <c r="AF111" s="139"/>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row>
    <row r="112" spans="1:65" s="135" customFormat="1" ht="15.6" customHeight="1">
      <c r="A112" s="185" t="s">
        <v>223</v>
      </c>
      <c r="B112" s="186"/>
      <c r="C112" s="186"/>
      <c r="D112" s="208"/>
      <c r="E112" s="66">
        <v>0</v>
      </c>
      <c r="F112" s="62">
        <v>0</v>
      </c>
      <c r="G112" s="920">
        <f>E112*F112</f>
        <v>0</v>
      </c>
      <c r="H112" s="921"/>
      <c r="I112" s="165"/>
      <c r="J112" s="166"/>
      <c r="K112" s="166"/>
      <c r="L112" s="166"/>
      <c r="M112" s="166"/>
      <c r="N112" s="166"/>
      <c r="O112" s="167"/>
      <c r="P112" s="995"/>
      <c r="Q112" s="996"/>
      <c r="R112" s="997"/>
      <c r="S112" s="995"/>
      <c r="T112" s="996"/>
      <c r="U112" s="997"/>
      <c r="V112" s="975"/>
      <c r="W112" s="976"/>
      <c r="X112" s="137" t="s">
        <v>29</v>
      </c>
      <c r="Y112" s="138" t="s">
        <v>224</v>
      </c>
      <c r="Z112" s="134"/>
      <c r="AA112" s="134"/>
      <c r="AB112" s="134"/>
      <c r="AC112" s="134"/>
      <c r="AD112" s="134"/>
      <c r="AE112" s="134"/>
      <c r="AF112" s="139"/>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row>
    <row r="113" spans="1:65" s="135" customFormat="1" ht="15.6" customHeight="1">
      <c r="A113" s="185" t="s">
        <v>225</v>
      </c>
      <c r="B113" s="186"/>
      <c r="C113" s="186"/>
      <c r="D113" s="187"/>
      <c r="E113" s="66">
        <v>0</v>
      </c>
      <c r="F113" s="62">
        <v>0</v>
      </c>
      <c r="G113" s="920">
        <f>E113*F113</f>
        <v>0</v>
      </c>
      <c r="H113" s="921"/>
      <c r="I113" s="165"/>
      <c r="J113" s="166"/>
      <c r="K113" s="166"/>
      <c r="L113" s="166"/>
      <c r="M113" s="166"/>
      <c r="N113" s="166"/>
      <c r="O113" s="167"/>
      <c r="P113" s="995"/>
      <c r="Q113" s="996"/>
      <c r="R113" s="997"/>
      <c r="S113" s="995"/>
      <c r="T113" s="996"/>
      <c r="U113" s="997"/>
      <c r="V113" s="975"/>
      <c r="W113" s="976"/>
      <c r="X113" s="137" t="s">
        <v>29</v>
      </c>
      <c r="Y113" s="891" t="s">
        <v>226</v>
      </c>
      <c r="Z113" s="891"/>
      <c r="AA113" s="891"/>
      <c r="AB113" s="891"/>
      <c r="AC113" s="891"/>
      <c r="AD113" s="891"/>
      <c r="AE113" s="891"/>
      <c r="AF113" s="892"/>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row>
    <row r="114" spans="1:65" s="135" customFormat="1" ht="15.6" customHeight="1">
      <c r="A114" s="185" t="s">
        <v>227</v>
      </c>
      <c r="B114" s="186"/>
      <c r="C114" s="186"/>
      <c r="D114" s="187"/>
      <c r="E114" s="186"/>
      <c r="F114" s="187"/>
      <c r="G114" s="893">
        <v>0</v>
      </c>
      <c r="H114" s="894"/>
      <c r="I114" s="1038"/>
      <c r="J114" s="1038"/>
      <c r="K114" s="1038"/>
      <c r="L114" s="1038"/>
      <c r="M114" s="1038"/>
      <c r="N114" s="1038"/>
      <c r="O114" s="1038"/>
      <c r="P114" s="995"/>
      <c r="Q114" s="996"/>
      <c r="R114" s="997"/>
      <c r="S114" s="995"/>
      <c r="T114" s="996"/>
      <c r="U114" s="997"/>
      <c r="V114" s="975"/>
      <c r="W114" s="976"/>
      <c r="X114" s="141"/>
      <c r="Y114" s="140"/>
      <c r="Z114" s="134"/>
      <c r="AA114" s="134"/>
      <c r="AB114" s="134"/>
      <c r="AC114" s="134"/>
      <c r="AD114" s="134"/>
      <c r="AE114" s="134"/>
      <c r="AF114" s="139"/>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row>
    <row r="115" spans="1:65" s="135" customFormat="1" ht="15.6" customHeight="1">
      <c r="A115" s="185" t="s">
        <v>228</v>
      </c>
      <c r="B115" s="186"/>
      <c r="C115" s="186"/>
      <c r="D115" s="187"/>
      <c r="E115" s="186"/>
      <c r="F115" s="187"/>
      <c r="G115" s="893">
        <v>0</v>
      </c>
      <c r="H115" s="894"/>
      <c r="I115" s="165"/>
      <c r="J115" s="166"/>
      <c r="K115" s="166"/>
      <c r="L115" s="166"/>
      <c r="M115" s="166"/>
      <c r="N115" s="166"/>
      <c r="O115" s="167"/>
      <c r="P115" s="995"/>
      <c r="Q115" s="996"/>
      <c r="R115" s="997"/>
      <c r="S115" s="995"/>
      <c r="T115" s="996"/>
      <c r="U115" s="997"/>
      <c r="V115" s="975"/>
      <c r="W115" s="976"/>
      <c r="X115" s="137" t="s">
        <v>29</v>
      </c>
      <c r="Y115" s="138" t="s">
        <v>229</v>
      </c>
      <c r="Z115" s="134"/>
      <c r="AA115" s="134"/>
      <c r="AB115" s="134"/>
      <c r="AC115" s="134"/>
      <c r="AD115" s="134"/>
      <c r="AE115" s="134"/>
      <c r="AF115" s="139"/>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row>
    <row r="116" spans="1:65" s="135" customFormat="1" ht="15.6" customHeight="1">
      <c r="A116" s="915" t="s">
        <v>230</v>
      </c>
      <c r="B116" s="916"/>
      <c r="C116" s="916"/>
      <c r="D116" s="916"/>
      <c r="E116" s="916"/>
      <c r="F116" s="916"/>
      <c r="G116" s="916"/>
      <c r="H116" s="917"/>
      <c r="I116" s="1015">
        <f>SUM(G112:H115)</f>
        <v>0</v>
      </c>
      <c r="J116" s="1016"/>
      <c r="K116" s="1016"/>
      <c r="L116" s="1016"/>
      <c r="M116" s="1016"/>
      <c r="N116" s="1016"/>
      <c r="O116" s="1017"/>
      <c r="P116" s="901" t="str">
        <f t="shared" ref="P116" si="5">IF($B$10=0,"",I116/$B$10)</f>
        <v/>
      </c>
      <c r="Q116" s="901"/>
      <c r="R116" s="901"/>
      <c r="S116" s="902" t="str">
        <f t="shared" ref="S116" si="6">IF($F$10=0,"",I116/$F$10)</f>
        <v/>
      </c>
      <c r="T116" s="902"/>
      <c r="U116" s="902"/>
      <c r="V116" s="902" t="str">
        <f t="shared" ref="V116" si="7">IF($H$10=0,"",I116/$H$10)</f>
        <v/>
      </c>
      <c r="W116" s="902"/>
      <c r="X116" s="141"/>
      <c r="Y116" s="222"/>
      <c r="Z116" s="134"/>
      <c r="AA116" s="134"/>
      <c r="AB116" s="134"/>
      <c r="AC116" s="134"/>
      <c r="AD116" s="134"/>
      <c r="AE116" s="134"/>
      <c r="AF116" s="139"/>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row>
    <row r="117" spans="1:65" s="135" customFormat="1" ht="15.6" customHeight="1">
      <c r="A117" s="189" t="s">
        <v>231</v>
      </c>
      <c r="B117" s="183"/>
      <c r="C117" s="183"/>
      <c r="D117" s="152"/>
      <c r="E117" s="183"/>
      <c r="F117" s="152"/>
      <c r="G117" s="893">
        <v>0</v>
      </c>
      <c r="H117" s="894"/>
      <c r="I117" s="1037"/>
      <c r="J117" s="1037"/>
      <c r="K117" s="1037"/>
      <c r="L117" s="1037"/>
      <c r="M117" s="1037"/>
      <c r="N117" s="1037"/>
      <c r="O117" s="1037"/>
      <c r="P117" s="995"/>
      <c r="Q117" s="996"/>
      <c r="R117" s="997"/>
      <c r="S117" s="995"/>
      <c r="T117" s="996"/>
      <c r="U117" s="997"/>
      <c r="V117" s="975"/>
      <c r="W117" s="976"/>
      <c r="X117" s="141"/>
      <c r="Y117" s="140"/>
      <c r="Z117" s="134"/>
      <c r="AA117" s="134"/>
      <c r="AB117" s="134"/>
      <c r="AC117" s="134"/>
      <c r="AD117" s="134"/>
      <c r="AE117" s="134"/>
      <c r="AF117" s="139"/>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row>
    <row r="118" spans="1:65" s="135" customFormat="1" ht="15.6" customHeight="1">
      <c r="A118" s="223" t="s">
        <v>232</v>
      </c>
      <c r="B118" s="183"/>
      <c r="C118" s="183"/>
      <c r="D118" s="152"/>
      <c r="E118" s="183"/>
      <c r="F118" s="152"/>
      <c r="G118" s="1137">
        <v>0</v>
      </c>
      <c r="H118" s="896"/>
      <c r="I118" s="165"/>
      <c r="J118" s="166"/>
      <c r="K118" s="166"/>
      <c r="L118" s="166"/>
      <c r="M118" s="166"/>
      <c r="N118" s="166"/>
      <c r="O118" s="167"/>
      <c r="P118" s="995"/>
      <c r="Q118" s="996"/>
      <c r="R118" s="997"/>
      <c r="S118" s="995"/>
      <c r="T118" s="996"/>
      <c r="U118" s="997"/>
      <c r="V118" s="975"/>
      <c r="W118" s="976"/>
      <c r="X118" s="179">
        <f>-G118</f>
        <v>0</v>
      </c>
      <c r="Y118" s="979" t="s">
        <v>168</v>
      </c>
      <c r="Z118" s="979"/>
      <c r="AA118" s="979"/>
      <c r="AB118" s="134"/>
      <c r="AC118" s="134"/>
      <c r="AD118" s="134"/>
      <c r="AE118" s="134"/>
      <c r="AF118" s="139"/>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row>
    <row r="119" spans="1:65" s="135" customFormat="1" ht="15.6" customHeight="1">
      <c r="A119" s="182" t="s">
        <v>233</v>
      </c>
      <c r="B119" s="183"/>
      <c r="C119" s="183"/>
      <c r="D119" s="152"/>
      <c r="E119" s="183"/>
      <c r="F119" s="152"/>
      <c r="G119" s="152"/>
      <c r="H119" s="152"/>
      <c r="I119" s="1015">
        <f>SUM(G117:H118)</f>
        <v>0</v>
      </c>
      <c r="J119" s="1016"/>
      <c r="K119" s="1016"/>
      <c r="L119" s="1016"/>
      <c r="M119" s="1016"/>
      <c r="N119" s="1016"/>
      <c r="O119" s="1017"/>
      <c r="P119" s="901" t="str">
        <f>IF($B$10=0,"",I119/$B$10)</f>
        <v/>
      </c>
      <c r="Q119" s="901"/>
      <c r="R119" s="901"/>
      <c r="S119" s="902" t="str">
        <f t="shared" ref="S119" si="8">IF($F$10=0,"",I119/$F$10)</f>
        <v/>
      </c>
      <c r="T119" s="902"/>
      <c r="U119" s="902"/>
      <c r="V119" s="902" t="str">
        <f t="shared" ref="V119" si="9">IF($H$10=0,"",I119/$H$10)</f>
        <v/>
      </c>
      <c r="W119" s="902"/>
      <c r="X119" s="166"/>
      <c r="Y119" s="140"/>
      <c r="Z119" s="142"/>
      <c r="AA119" s="134"/>
      <c r="AB119" s="134"/>
      <c r="AC119" s="134"/>
      <c r="AD119" s="134"/>
      <c r="AE119" s="134"/>
      <c r="AF119" s="139"/>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row>
    <row r="120" spans="1:65" s="135" customFormat="1" ht="18" customHeight="1">
      <c r="A120" s="182" t="s">
        <v>234</v>
      </c>
      <c r="B120" s="183"/>
      <c r="C120" s="183"/>
      <c r="D120" s="152"/>
      <c r="E120" s="221" t="s">
        <v>235</v>
      </c>
      <c r="F120" s="221" t="s">
        <v>236</v>
      </c>
      <c r="G120" s="999" t="s">
        <v>125</v>
      </c>
      <c r="H120" s="1000"/>
      <c r="I120" s="1037"/>
      <c r="J120" s="1037"/>
      <c r="K120" s="1037"/>
      <c r="L120" s="1037"/>
      <c r="M120" s="1037"/>
      <c r="N120" s="1037"/>
      <c r="O120" s="1037"/>
      <c r="P120" s="995"/>
      <c r="Q120" s="996"/>
      <c r="R120" s="997"/>
      <c r="S120" s="995"/>
      <c r="T120" s="996"/>
      <c r="U120" s="997"/>
      <c r="V120" s="975"/>
      <c r="W120" s="976"/>
      <c r="X120" s="141"/>
      <c r="Y120" s="140"/>
      <c r="Z120" s="134"/>
      <c r="AA120" s="134"/>
      <c r="AB120" s="134"/>
      <c r="AC120" s="134"/>
      <c r="AD120" s="134"/>
      <c r="AE120" s="134"/>
      <c r="AF120" s="139"/>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row>
    <row r="121" spans="1:65" s="135" customFormat="1" ht="15.6" customHeight="1">
      <c r="A121" s="185" t="s">
        <v>237</v>
      </c>
      <c r="B121" s="193"/>
      <c r="C121" s="193"/>
      <c r="D121" s="150"/>
      <c r="E121" s="193"/>
      <c r="F121" s="150"/>
      <c r="G121" s="893">
        <v>0</v>
      </c>
      <c r="H121" s="894"/>
      <c r="I121" s="165"/>
      <c r="J121" s="166"/>
      <c r="K121" s="166"/>
      <c r="L121" s="166"/>
      <c r="M121" s="166"/>
      <c r="N121" s="166"/>
      <c r="O121" s="167"/>
      <c r="P121" s="995"/>
      <c r="Q121" s="996"/>
      <c r="R121" s="997"/>
      <c r="S121" s="995"/>
      <c r="T121" s="996"/>
      <c r="U121" s="997"/>
      <c r="V121" s="975"/>
      <c r="W121" s="976"/>
      <c r="X121" s="137" t="s">
        <v>29</v>
      </c>
      <c r="Y121" s="138" t="s">
        <v>238</v>
      </c>
      <c r="Z121" s="134"/>
      <c r="AA121" s="134"/>
      <c r="AB121" s="134"/>
      <c r="AC121" s="134"/>
      <c r="AD121" s="134"/>
      <c r="AE121" s="134"/>
      <c r="AF121" s="139"/>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row>
    <row r="122" spans="1:65" s="135" customFormat="1" ht="15.6" customHeight="1">
      <c r="A122" s="185" t="s">
        <v>239</v>
      </c>
      <c r="B122" s="193"/>
      <c r="C122" s="193"/>
      <c r="D122" s="150"/>
      <c r="E122" s="193"/>
      <c r="F122" s="150"/>
      <c r="G122" s="893">
        <v>0</v>
      </c>
      <c r="H122" s="894"/>
      <c r="I122" s="165"/>
      <c r="J122" s="166"/>
      <c r="K122" s="166"/>
      <c r="L122" s="166"/>
      <c r="M122" s="166"/>
      <c r="N122" s="166"/>
      <c r="O122" s="167"/>
      <c r="P122" s="995"/>
      <c r="Q122" s="996"/>
      <c r="R122" s="997"/>
      <c r="S122" s="995"/>
      <c r="T122" s="996"/>
      <c r="U122" s="997"/>
      <c r="V122" s="975"/>
      <c r="W122" s="976"/>
      <c r="X122" s="141"/>
      <c r="Y122" s="140"/>
      <c r="Z122" s="134"/>
      <c r="AA122" s="134"/>
      <c r="AB122" s="134"/>
      <c r="AC122" s="134"/>
      <c r="AD122" s="134"/>
      <c r="AE122" s="134"/>
      <c r="AF122" s="139"/>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row>
    <row r="123" spans="1:65" s="135" customFormat="1" ht="15.6" customHeight="1">
      <c r="A123" s="185" t="s">
        <v>240</v>
      </c>
      <c r="B123" s="193"/>
      <c r="C123" s="193"/>
      <c r="D123" s="150"/>
      <c r="E123" s="193"/>
      <c r="F123" s="150"/>
      <c r="G123" s="893">
        <v>0</v>
      </c>
      <c r="H123" s="894"/>
      <c r="I123" s="1038"/>
      <c r="J123" s="1038"/>
      <c r="K123" s="1038"/>
      <c r="L123" s="1038"/>
      <c r="M123" s="1038"/>
      <c r="N123" s="1038"/>
      <c r="O123" s="1038"/>
      <c r="P123" s="995"/>
      <c r="Q123" s="996"/>
      <c r="R123" s="997"/>
      <c r="S123" s="995"/>
      <c r="T123" s="996"/>
      <c r="U123" s="997"/>
      <c r="V123" s="975"/>
      <c r="W123" s="976"/>
      <c r="X123" s="141"/>
      <c r="Y123" s="140"/>
      <c r="Z123" s="134"/>
      <c r="AA123" s="134"/>
      <c r="AB123" s="134"/>
      <c r="AC123" s="134"/>
      <c r="AD123" s="134"/>
      <c r="AE123" s="134"/>
      <c r="AF123" s="139"/>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row>
    <row r="124" spans="1:65" s="135" customFormat="1" ht="15.6" customHeight="1">
      <c r="A124" s="185" t="s">
        <v>241</v>
      </c>
      <c r="B124" s="193"/>
      <c r="C124" s="193"/>
      <c r="D124" s="150"/>
      <c r="E124" s="62">
        <v>0</v>
      </c>
      <c r="F124" s="64">
        <v>0.5</v>
      </c>
      <c r="G124" s="920">
        <f>E124*F124</f>
        <v>0</v>
      </c>
      <c r="H124" s="921"/>
      <c r="I124" s="165"/>
      <c r="J124" s="166"/>
      <c r="K124" s="166"/>
      <c r="L124" s="166"/>
      <c r="M124" s="166"/>
      <c r="N124" s="166"/>
      <c r="O124" s="167"/>
      <c r="P124" s="995"/>
      <c r="Q124" s="996"/>
      <c r="R124" s="997"/>
      <c r="S124" s="995"/>
      <c r="T124" s="996"/>
      <c r="U124" s="997"/>
      <c r="V124" s="975"/>
      <c r="W124" s="976"/>
      <c r="X124" s="141"/>
      <c r="Y124" s="140"/>
      <c r="Z124" s="134"/>
      <c r="AA124" s="134"/>
      <c r="AB124" s="134"/>
      <c r="AC124" s="134"/>
      <c r="AD124" s="134"/>
      <c r="AE124" s="134"/>
      <c r="AF124" s="139"/>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row>
    <row r="125" spans="1:65" s="135" customFormat="1" ht="15.6" customHeight="1">
      <c r="A125" s="185" t="s">
        <v>242</v>
      </c>
      <c r="B125" s="193"/>
      <c r="C125" s="193"/>
      <c r="D125" s="150"/>
      <c r="E125" s="62">
        <v>0</v>
      </c>
      <c r="F125" s="64">
        <v>0.5</v>
      </c>
      <c r="G125" s="920">
        <f>E125*F125</f>
        <v>0</v>
      </c>
      <c r="H125" s="1156"/>
      <c r="I125" s="700"/>
      <c r="J125" s="166"/>
      <c r="K125" s="166"/>
      <c r="L125" s="166"/>
      <c r="M125" s="166"/>
      <c r="N125" s="166"/>
      <c r="O125" s="167"/>
      <c r="P125" s="995"/>
      <c r="Q125" s="996"/>
      <c r="R125" s="997"/>
      <c r="S125" s="995"/>
      <c r="T125" s="996"/>
      <c r="U125" s="997"/>
      <c r="V125" s="975"/>
      <c r="W125" s="976"/>
      <c r="X125" s="141"/>
      <c r="Y125" s="140"/>
      <c r="Z125" s="134"/>
      <c r="AA125" s="134"/>
      <c r="AB125" s="134"/>
      <c r="AC125" s="134"/>
      <c r="AD125" s="134"/>
      <c r="AE125" s="134"/>
      <c r="AF125" s="139"/>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row>
    <row r="126" spans="1:65" s="135" customFormat="1" ht="15.6" customHeight="1">
      <c r="A126" s="185" t="s">
        <v>243</v>
      </c>
      <c r="B126" s="193"/>
      <c r="C126" s="193"/>
      <c r="D126" s="150"/>
      <c r="E126" s="150"/>
      <c r="F126" s="150"/>
      <c r="G126" s="893">
        <v>0</v>
      </c>
      <c r="H126" s="1152"/>
      <c r="I126" s="1039"/>
      <c r="J126" s="898"/>
      <c r="K126" s="898"/>
      <c r="L126" s="898"/>
      <c r="M126" s="898"/>
      <c r="N126" s="898"/>
      <c r="O126" s="1011"/>
      <c r="P126" s="995"/>
      <c r="Q126" s="996"/>
      <c r="R126" s="997"/>
      <c r="S126" s="995"/>
      <c r="T126" s="996"/>
      <c r="U126" s="997"/>
      <c r="V126" s="975"/>
      <c r="W126" s="976"/>
      <c r="X126" s="141"/>
      <c r="Y126" s="140"/>
      <c r="Z126" s="134"/>
      <c r="AA126" s="134"/>
      <c r="AB126" s="134"/>
      <c r="AC126" s="134"/>
      <c r="AD126" s="134"/>
      <c r="AE126" s="134"/>
      <c r="AF126" s="139"/>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row>
    <row r="127" spans="1:65" s="135" customFormat="1" ht="15.6" customHeight="1">
      <c r="A127" s="185" t="s">
        <v>244</v>
      </c>
      <c r="B127" s="186"/>
      <c r="C127" s="186"/>
      <c r="D127" s="187"/>
      <c r="E127" s="186"/>
      <c r="F127" s="187"/>
      <c r="G127" s="1141">
        <v>0</v>
      </c>
      <c r="H127" s="1141"/>
      <c r="I127" s="1039"/>
      <c r="J127" s="898"/>
      <c r="K127" s="898"/>
      <c r="L127" s="898"/>
      <c r="M127" s="898"/>
      <c r="N127" s="898"/>
      <c r="O127" s="1011"/>
      <c r="P127" s="199"/>
      <c r="Q127" s="200"/>
      <c r="R127" s="201"/>
      <c r="S127" s="199"/>
      <c r="T127" s="200"/>
      <c r="U127" s="201"/>
      <c r="V127" s="202"/>
      <c r="W127" s="203"/>
      <c r="X127" s="141"/>
      <c r="Y127" s="140"/>
      <c r="Z127" s="134"/>
      <c r="AA127" s="134"/>
      <c r="AB127" s="134"/>
      <c r="AC127" s="134"/>
      <c r="AD127" s="134"/>
      <c r="AE127" s="134"/>
      <c r="AF127" s="139"/>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row>
    <row r="128" spans="1:65" s="135" customFormat="1" ht="15.6" customHeight="1">
      <c r="A128" s="185" t="s">
        <v>245</v>
      </c>
      <c r="B128" s="193"/>
      <c r="C128" s="193"/>
      <c r="D128" s="150"/>
      <c r="E128" s="150"/>
      <c r="F128" s="150"/>
      <c r="G128" s="893">
        <v>0</v>
      </c>
      <c r="H128" s="1152"/>
      <c r="I128" s="700"/>
      <c r="J128" s="166"/>
      <c r="K128" s="166"/>
      <c r="L128" s="166"/>
      <c r="M128" s="166"/>
      <c r="N128" s="166"/>
      <c r="O128" s="167"/>
      <c r="P128" s="995"/>
      <c r="Q128" s="996"/>
      <c r="R128" s="997"/>
      <c r="S128" s="995"/>
      <c r="T128" s="996"/>
      <c r="U128" s="997"/>
      <c r="V128" s="975"/>
      <c r="W128" s="976"/>
      <c r="X128" s="137" t="s">
        <v>29</v>
      </c>
      <c r="Y128" s="138" t="s">
        <v>246</v>
      </c>
      <c r="Z128" s="134"/>
      <c r="AA128" s="134"/>
      <c r="AB128" s="134"/>
      <c r="AC128" s="134"/>
      <c r="AD128" s="134"/>
      <c r="AE128" s="134"/>
      <c r="AF128" s="139"/>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row>
    <row r="129" spans="1:65" s="135" customFormat="1" ht="15.6" customHeight="1">
      <c r="A129" s="185" t="s">
        <v>247</v>
      </c>
      <c r="B129" s="193"/>
      <c r="C129" s="193"/>
      <c r="D129" s="150"/>
      <c r="E129" s="150"/>
      <c r="F129" s="150"/>
      <c r="G129" s="893">
        <v>0</v>
      </c>
      <c r="H129" s="894"/>
      <c r="I129" s="165"/>
      <c r="J129" s="166"/>
      <c r="K129" s="166"/>
      <c r="L129" s="166"/>
      <c r="M129" s="166"/>
      <c r="N129" s="166"/>
      <c r="O129" s="167"/>
      <c r="P129" s="199"/>
      <c r="Q129" s="200"/>
      <c r="R129" s="201"/>
      <c r="S129" s="199"/>
      <c r="T129" s="200"/>
      <c r="U129" s="201"/>
      <c r="V129" s="202"/>
      <c r="W129" s="203"/>
      <c r="X129" s="137"/>
      <c r="Y129" s="138"/>
      <c r="Z129" s="134"/>
      <c r="AA129" s="134"/>
      <c r="AB129" s="134"/>
      <c r="AC129" s="134"/>
      <c r="AD129" s="134"/>
      <c r="AE129" s="134"/>
      <c r="AF129" s="139"/>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row>
    <row r="130" spans="1:65" s="135" customFormat="1" ht="15.6" customHeight="1">
      <c r="A130" s="224" t="s">
        <v>248</v>
      </c>
      <c r="B130" s="225"/>
      <c r="C130" s="225"/>
      <c r="D130" s="226"/>
      <c r="E130" s="226"/>
      <c r="F130" s="226"/>
      <c r="G130" s="895">
        <v>0</v>
      </c>
      <c r="H130" s="896"/>
      <c r="I130" s="227"/>
      <c r="J130" s="228"/>
      <c r="K130" s="228"/>
      <c r="L130" s="228"/>
      <c r="M130" s="228"/>
      <c r="N130" s="228"/>
      <c r="O130" s="229"/>
      <c r="P130" s="995"/>
      <c r="Q130" s="996"/>
      <c r="R130" s="997"/>
      <c r="S130" s="995"/>
      <c r="T130" s="996"/>
      <c r="U130" s="997"/>
      <c r="V130" s="975"/>
      <c r="W130" s="976"/>
      <c r="X130" s="179">
        <f>-G130</f>
        <v>0</v>
      </c>
      <c r="Y130" s="1198" t="s">
        <v>249</v>
      </c>
      <c r="Z130" s="1198"/>
      <c r="AA130" s="1198"/>
      <c r="AB130" s="1198"/>
      <c r="AC130" s="1198"/>
      <c r="AD130" s="1198"/>
      <c r="AE130" s="1198"/>
      <c r="AF130" s="1199"/>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row>
    <row r="131" spans="1:65" s="135" customFormat="1" ht="15.6" customHeight="1">
      <c r="A131" s="915" t="s">
        <v>250</v>
      </c>
      <c r="B131" s="916"/>
      <c r="C131" s="916"/>
      <c r="D131" s="916"/>
      <c r="E131" s="916"/>
      <c r="F131" s="916"/>
      <c r="G131" s="916"/>
      <c r="H131" s="917"/>
      <c r="I131" s="905">
        <f>SUM(G121:H130)</f>
        <v>0</v>
      </c>
      <c r="J131" s="906"/>
      <c r="K131" s="906"/>
      <c r="L131" s="906"/>
      <c r="M131" s="906"/>
      <c r="N131" s="906"/>
      <c r="O131" s="907"/>
      <c r="P131" s="908" t="str">
        <f t="shared" ref="P131:P138" si="10">IF($B$10=0,"",I131/$B$10)</f>
        <v/>
      </c>
      <c r="Q131" s="909"/>
      <c r="R131" s="910"/>
      <c r="S131" s="911" t="str">
        <f t="shared" ref="S131:S138" si="11">IF($F$10=0,"",I131/$F$10)</f>
        <v/>
      </c>
      <c r="T131" s="912"/>
      <c r="U131" s="913"/>
      <c r="V131" s="911" t="str">
        <f t="shared" ref="V131:V138" si="12">IF($H$10=0,"",I131/$H$10)</f>
        <v/>
      </c>
      <c r="W131" s="913"/>
      <c r="X131" s="141"/>
      <c r="Y131" s="1198"/>
      <c r="Z131" s="1198"/>
      <c r="AA131" s="1198"/>
      <c r="AB131" s="1198"/>
      <c r="AC131" s="1198"/>
      <c r="AD131" s="1198"/>
      <c r="AE131" s="1198"/>
      <c r="AF131" s="1199"/>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row>
    <row r="132" spans="1:65" s="135" customFormat="1" ht="15.6" customHeight="1">
      <c r="A132" s="915" t="s">
        <v>251</v>
      </c>
      <c r="B132" s="916"/>
      <c r="C132" s="916"/>
      <c r="D132" s="916"/>
      <c r="E132" s="916"/>
      <c r="F132" s="916"/>
      <c r="G132" s="916"/>
      <c r="H132" s="917"/>
      <c r="I132" s="927"/>
      <c r="J132" s="928"/>
      <c r="K132" s="928"/>
      <c r="L132" s="928"/>
      <c r="M132" s="928"/>
      <c r="N132" s="928"/>
      <c r="O132" s="928"/>
      <c r="P132" s="995"/>
      <c r="Q132" s="996"/>
      <c r="R132" s="997"/>
      <c r="S132" s="995"/>
      <c r="T132" s="996"/>
      <c r="U132" s="997"/>
      <c r="V132" s="975"/>
      <c r="W132" s="976"/>
      <c r="X132" s="141"/>
      <c r="Y132" s="140"/>
      <c r="Z132" s="134"/>
      <c r="AA132" s="134"/>
      <c r="AB132" s="134"/>
      <c r="AC132" s="134"/>
      <c r="AD132" s="134"/>
      <c r="AE132" s="134"/>
      <c r="AF132" s="139"/>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row>
    <row r="133" spans="1:65" s="135" customFormat="1" ht="15.6" customHeight="1">
      <c r="A133" s="230" t="s">
        <v>252</v>
      </c>
      <c r="B133" s="231"/>
      <c r="C133" s="231"/>
      <c r="D133" s="231"/>
      <c r="E133" s="231"/>
      <c r="F133" s="231"/>
      <c r="G133" s="893">
        <v>0</v>
      </c>
      <c r="H133" s="894"/>
      <c r="I133" s="232"/>
      <c r="J133" s="233"/>
      <c r="K133" s="233"/>
      <c r="L133" s="233"/>
      <c r="M133" s="233"/>
      <c r="N133" s="233"/>
      <c r="O133" s="234"/>
      <c r="P133" s="995"/>
      <c r="Q133" s="996"/>
      <c r="R133" s="997"/>
      <c r="S133" s="995"/>
      <c r="T133" s="996"/>
      <c r="U133" s="997"/>
      <c r="V133" s="975"/>
      <c r="W133" s="976"/>
      <c r="X133" s="141"/>
      <c r="Y133" s="295"/>
      <c r="Z133" s="295"/>
      <c r="AA133" s="295"/>
      <c r="AB133" s="295"/>
      <c r="AC133" s="295"/>
      <c r="AD133" s="295"/>
      <c r="AE133" s="295"/>
      <c r="AF133" s="296"/>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row>
    <row r="134" spans="1:65" s="135" customFormat="1" ht="15.6" customHeight="1">
      <c r="A134" s="186" t="s">
        <v>253</v>
      </c>
      <c r="B134" s="193"/>
      <c r="C134" s="193"/>
      <c r="D134" s="150"/>
      <c r="E134" s="193"/>
      <c r="F134" s="150"/>
      <c r="G134" s="893">
        <v>0</v>
      </c>
      <c r="H134" s="894"/>
      <c r="I134" s="897"/>
      <c r="J134" s="898"/>
      <c r="K134" s="898"/>
      <c r="L134" s="898"/>
      <c r="M134" s="898"/>
      <c r="N134" s="898"/>
      <c r="O134" s="898"/>
      <c r="P134" s="995"/>
      <c r="Q134" s="996"/>
      <c r="R134" s="997"/>
      <c r="S134" s="995"/>
      <c r="T134" s="996"/>
      <c r="U134" s="997"/>
      <c r="V134" s="975"/>
      <c r="W134" s="976"/>
      <c r="X134" s="137" t="s">
        <v>29</v>
      </c>
      <c r="Y134" s="1200" t="s">
        <v>254</v>
      </c>
      <c r="Z134" s="1200"/>
      <c r="AA134" s="1200"/>
      <c r="AB134" s="1200"/>
      <c r="AC134" s="1200"/>
      <c r="AD134" s="1200"/>
      <c r="AE134" s="1200"/>
      <c r="AF134" s="1201"/>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row>
    <row r="135" spans="1:65" s="135" customFormat="1" ht="15.6" customHeight="1">
      <c r="A135" s="186" t="s">
        <v>255</v>
      </c>
      <c r="B135" s="193"/>
      <c r="C135" s="193"/>
      <c r="D135" s="150"/>
      <c r="E135" s="193"/>
      <c r="F135" s="150"/>
      <c r="G135" s="893">
        <v>0</v>
      </c>
      <c r="H135" s="894"/>
      <c r="I135" s="897"/>
      <c r="J135" s="898"/>
      <c r="K135" s="898"/>
      <c r="L135" s="898"/>
      <c r="M135" s="898"/>
      <c r="N135" s="898"/>
      <c r="O135" s="898"/>
      <c r="P135" s="995"/>
      <c r="Q135" s="996"/>
      <c r="R135" s="997"/>
      <c r="S135" s="995"/>
      <c r="T135" s="996"/>
      <c r="U135" s="997"/>
      <c r="V135" s="975"/>
      <c r="W135" s="976"/>
      <c r="X135" s="137" t="s">
        <v>29</v>
      </c>
      <c r="Y135" s="138" t="s">
        <v>256</v>
      </c>
      <c r="Z135" s="154"/>
      <c r="AA135" s="154"/>
      <c r="AB135" s="154"/>
      <c r="AC135" s="154"/>
      <c r="AD135" s="154"/>
      <c r="AE135" s="154"/>
      <c r="AF135" s="155"/>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row>
    <row r="136" spans="1:65" s="135" customFormat="1" ht="15.6" customHeight="1">
      <c r="A136" s="186" t="s">
        <v>257</v>
      </c>
      <c r="B136" s="193"/>
      <c r="C136" s="193"/>
      <c r="D136" s="150"/>
      <c r="E136" s="193"/>
      <c r="F136" s="150"/>
      <c r="G136" s="893">
        <v>0</v>
      </c>
      <c r="H136" s="894"/>
      <c r="I136" s="897"/>
      <c r="J136" s="898"/>
      <c r="K136" s="898"/>
      <c r="L136" s="898"/>
      <c r="M136" s="898"/>
      <c r="N136" s="898"/>
      <c r="O136" s="898"/>
      <c r="P136" s="995"/>
      <c r="Q136" s="996"/>
      <c r="R136" s="997"/>
      <c r="S136" s="995"/>
      <c r="T136" s="996"/>
      <c r="U136" s="997"/>
      <c r="V136" s="975"/>
      <c r="W136" s="976"/>
      <c r="X136" s="137" t="s">
        <v>29</v>
      </c>
      <c r="Y136" s="138" t="s">
        <v>258</v>
      </c>
      <c r="Z136" s="235"/>
      <c r="AA136" s="235"/>
      <c r="AB136" s="235"/>
      <c r="AC136" s="235"/>
      <c r="AD136" s="235"/>
      <c r="AE136" s="235"/>
      <c r="AF136" s="236"/>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row>
    <row r="137" spans="1:65" s="135" customFormat="1" ht="15.6" customHeight="1">
      <c r="A137" s="224" t="s">
        <v>259</v>
      </c>
      <c r="B137" s="193"/>
      <c r="C137" s="193"/>
      <c r="D137" s="150"/>
      <c r="E137" s="193"/>
      <c r="F137" s="150"/>
      <c r="G137" s="895">
        <v>0</v>
      </c>
      <c r="H137" s="896"/>
      <c r="I137" s="1003"/>
      <c r="J137" s="1004"/>
      <c r="K137" s="1004"/>
      <c r="L137" s="1004"/>
      <c r="M137" s="1004"/>
      <c r="N137" s="1004"/>
      <c r="O137" s="1004"/>
      <c r="P137" s="995"/>
      <c r="Q137" s="996"/>
      <c r="R137" s="997"/>
      <c r="S137" s="995"/>
      <c r="T137" s="996"/>
      <c r="U137" s="997"/>
      <c r="V137" s="975"/>
      <c r="W137" s="976"/>
      <c r="X137" s="179">
        <f>-G137</f>
        <v>0</v>
      </c>
      <c r="Y137" s="979" t="s">
        <v>168</v>
      </c>
      <c r="Z137" s="979"/>
      <c r="AA137" s="979"/>
      <c r="AB137" s="235"/>
      <c r="AC137" s="235"/>
      <c r="AD137" s="235"/>
      <c r="AE137" s="235"/>
      <c r="AF137" s="236"/>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row>
    <row r="138" spans="1:65" s="135" customFormat="1" ht="15.6" customHeight="1">
      <c r="A138" s="230" t="s">
        <v>260</v>
      </c>
      <c r="B138" s="193"/>
      <c r="C138" s="193"/>
      <c r="D138" s="150"/>
      <c r="E138" s="193"/>
      <c r="F138" s="150"/>
      <c r="G138" s="150"/>
      <c r="H138" s="237"/>
      <c r="I138" s="905">
        <f>SUM(G133:H137)</f>
        <v>0</v>
      </c>
      <c r="J138" s="906"/>
      <c r="K138" s="906"/>
      <c r="L138" s="906"/>
      <c r="M138" s="906"/>
      <c r="N138" s="906"/>
      <c r="O138" s="907"/>
      <c r="P138" s="908" t="str">
        <f t="shared" si="10"/>
        <v/>
      </c>
      <c r="Q138" s="909"/>
      <c r="R138" s="910"/>
      <c r="S138" s="911" t="str">
        <f t="shared" si="11"/>
        <v/>
      </c>
      <c r="T138" s="912"/>
      <c r="U138" s="913"/>
      <c r="V138" s="911" t="str">
        <f t="shared" si="12"/>
        <v/>
      </c>
      <c r="W138" s="913"/>
      <c r="X138" s="141"/>
      <c r="Y138" s="148"/>
      <c r="Z138" s="235"/>
      <c r="AA138" s="235"/>
      <c r="AB138" s="235"/>
      <c r="AC138" s="235"/>
      <c r="AD138" s="235"/>
      <c r="AE138" s="235"/>
      <c r="AF138" s="236"/>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row>
    <row r="139" spans="1:65" s="135" customFormat="1" ht="15.6" customHeight="1">
      <c r="A139" s="182" t="s">
        <v>261</v>
      </c>
      <c r="B139" s="183"/>
      <c r="C139" s="183"/>
      <c r="D139" s="152"/>
      <c r="E139" s="221" t="s">
        <v>262</v>
      </c>
      <c r="F139" s="221" t="s">
        <v>263</v>
      </c>
      <c r="G139" s="999" t="s">
        <v>125</v>
      </c>
      <c r="H139" s="1000"/>
      <c r="I139" s="1001"/>
      <c r="J139" s="1002"/>
      <c r="K139" s="1002"/>
      <c r="L139" s="1002"/>
      <c r="M139" s="1002"/>
      <c r="N139" s="1002"/>
      <c r="O139" s="1002"/>
      <c r="P139" s="922"/>
      <c r="Q139" s="922"/>
      <c r="R139" s="922"/>
      <c r="S139" s="993"/>
      <c r="T139" s="993"/>
      <c r="U139" s="993"/>
      <c r="V139" s="993"/>
      <c r="W139" s="994"/>
      <c r="X139" s="715"/>
      <c r="Y139" s="140"/>
      <c r="Z139" s="134"/>
      <c r="AA139" s="134"/>
      <c r="AB139" s="134"/>
      <c r="AC139" s="134"/>
      <c r="AD139" s="134"/>
      <c r="AE139" s="134"/>
      <c r="AF139" s="139"/>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row>
    <row r="140" spans="1:65" s="135" customFormat="1" ht="15.6" customHeight="1">
      <c r="A140" s="189" t="s">
        <v>264</v>
      </c>
      <c r="B140" s="190"/>
      <c r="C140" s="190"/>
      <c r="D140" s="191"/>
      <c r="E140" s="238">
        <f>I62-G60</f>
        <v>0</v>
      </c>
      <c r="F140" s="239">
        <v>2.35E-2</v>
      </c>
      <c r="G140" s="920">
        <f>ROUND(E140*F140,-2)</f>
        <v>0</v>
      </c>
      <c r="H140" s="921"/>
      <c r="I140" s="1001"/>
      <c r="J140" s="1002"/>
      <c r="K140" s="1002"/>
      <c r="L140" s="1002"/>
      <c r="M140" s="1002"/>
      <c r="N140" s="1002"/>
      <c r="O140" s="1002"/>
      <c r="P140" s="922"/>
      <c r="Q140" s="922"/>
      <c r="R140" s="922"/>
      <c r="S140" s="993"/>
      <c r="T140" s="993"/>
      <c r="U140" s="993"/>
      <c r="V140" s="993"/>
      <c r="W140" s="994"/>
      <c r="X140" s="141"/>
      <c r="Y140" s="138" t="s">
        <v>265</v>
      </c>
      <c r="Z140" s="134"/>
      <c r="AA140" s="134"/>
      <c r="AB140" s="134"/>
      <c r="AC140" s="134"/>
      <c r="AD140" s="134"/>
      <c r="AE140" s="134"/>
      <c r="AF140" s="139"/>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row>
    <row r="141" spans="1:65" s="135" customFormat="1" ht="15.6" customHeight="1">
      <c r="A141" s="189" t="s">
        <v>266</v>
      </c>
      <c r="B141" s="183"/>
      <c r="C141" s="183"/>
      <c r="D141" s="152"/>
      <c r="E141" s="62">
        <v>0</v>
      </c>
      <c r="F141" s="240">
        <v>4.6899999999999997E-2</v>
      </c>
      <c r="G141" s="920">
        <f>ROUND(E141*F141,-2)</f>
        <v>0</v>
      </c>
      <c r="H141" s="921"/>
      <c r="I141" s="1003"/>
      <c r="J141" s="1004"/>
      <c r="K141" s="1004"/>
      <c r="L141" s="1004"/>
      <c r="M141" s="1004"/>
      <c r="N141" s="1004"/>
      <c r="O141" s="1004"/>
      <c r="P141" s="1005"/>
      <c r="Q141" s="1005"/>
      <c r="R141" s="1005"/>
      <c r="S141" s="1021"/>
      <c r="T141" s="1021"/>
      <c r="U141" s="1021"/>
      <c r="V141" s="1021"/>
      <c r="W141" s="1022"/>
      <c r="X141" s="137" t="s">
        <v>29</v>
      </c>
      <c r="Y141" s="138" t="s">
        <v>267</v>
      </c>
      <c r="Z141" s="134"/>
      <c r="AA141" s="134"/>
      <c r="AB141" s="134"/>
      <c r="AC141" s="134"/>
      <c r="AD141" s="134"/>
      <c r="AE141" s="134"/>
      <c r="AF141" s="139"/>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row>
    <row r="142" spans="1:65" s="135" customFormat="1" ht="15.6" customHeight="1">
      <c r="A142" s="230" t="s">
        <v>268</v>
      </c>
      <c r="B142" s="193"/>
      <c r="C142" s="193"/>
      <c r="D142" s="150"/>
      <c r="E142" s="193"/>
      <c r="F142" s="150"/>
      <c r="G142" s="150"/>
      <c r="H142" s="237"/>
      <c r="I142" s="905">
        <f>SUM(G140:H141)</f>
        <v>0</v>
      </c>
      <c r="J142" s="906"/>
      <c r="K142" s="906"/>
      <c r="L142" s="906"/>
      <c r="M142" s="906"/>
      <c r="N142" s="906"/>
      <c r="O142" s="907"/>
      <c r="P142" s="908" t="str">
        <f t="shared" ref="P142" si="13">IF($B$10=0,"",I142/$B$10)</f>
        <v/>
      </c>
      <c r="Q142" s="909"/>
      <c r="R142" s="910"/>
      <c r="S142" s="911" t="str">
        <f t="shared" ref="S142" si="14">IF($F$10=0,"",I142/$F$10)</f>
        <v/>
      </c>
      <c r="T142" s="912"/>
      <c r="U142" s="913"/>
      <c r="V142" s="911" t="str">
        <f t="shared" ref="V142" si="15">IF($H$10=0,"",I142/$H$10)</f>
        <v/>
      </c>
      <c r="W142" s="913"/>
      <c r="X142" s="137"/>
      <c r="Y142" s="241" t="s">
        <v>269</v>
      </c>
      <c r="Z142" s="134"/>
      <c r="AA142" s="134"/>
      <c r="AB142" s="134"/>
      <c r="AC142" s="134"/>
      <c r="AD142" s="134"/>
      <c r="AE142" s="134"/>
      <c r="AF142" s="139"/>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row>
    <row r="143" spans="1:65" s="135" customFormat="1" ht="15.6" hidden="1" customHeight="1">
      <c r="A143" s="923" t="s">
        <v>270</v>
      </c>
      <c r="B143" s="924"/>
      <c r="C143" s="924"/>
      <c r="D143" s="925"/>
      <c r="E143" s="924"/>
      <c r="F143" s="925"/>
      <c r="G143" s="925"/>
      <c r="H143" s="926"/>
      <c r="I143" s="897"/>
      <c r="J143" s="898"/>
      <c r="K143" s="898"/>
      <c r="L143" s="898"/>
      <c r="M143" s="898"/>
      <c r="N143" s="898"/>
      <c r="O143" s="898"/>
      <c r="P143" s="995"/>
      <c r="Q143" s="996"/>
      <c r="R143" s="997"/>
      <c r="S143" s="995"/>
      <c r="T143" s="996"/>
      <c r="U143" s="997"/>
      <c r="V143" s="975"/>
      <c r="W143" s="976"/>
      <c r="X143" s="134"/>
      <c r="Y143" s="134"/>
      <c r="Z143" s="134"/>
      <c r="AA143" s="134"/>
      <c r="AB143" s="134"/>
      <c r="AC143" s="134"/>
      <c r="AD143" s="134"/>
      <c r="AE143" s="134"/>
      <c r="AF143" s="139"/>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row>
    <row r="144" spans="1:65" s="135" customFormat="1" ht="15.6" hidden="1" customHeight="1">
      <c r="A144" s="224" t="s">
        <v>271</v>
      </c>
      <c r="B144" s="242"/>
      <c r="C144" s="242"/>
      <c r="D144" s="243"/>
      <c r="E144" s="242"/>
      <c r="F144" s="243"/>
      <c r="G144" s="895">
        <v>0</v>
      </c>
      <c r="H144" s="896"/>
      <c r="I144" s="897"/>
      <c r="J144" s="898"/>
      <c r="K144" s="898"/>
      <c r="L144" s="898"/>
      <c r="M144" s="898"/>
      <c r="N144" s="898"/>
      <c r="O144" s="898"/>
      <c r="P144" s="995"/>
      <c r="Q144" s="996"/>
      <c r="R144" s="997"/>
      <c r="S144" s="995"/>
      <c r="T144" s="996"/>
      <c r="U144" s="997"/>
      <c r="V144" s="975"/>
      <c r="W144" s="976"/>
      <c r="X144" s="134"/>
      <c r="Y144" s="140"/>
      <c r="Z144" s="134"/>
      <c r="AA144" s="134"/>
      <c r="AB144" s="134"/>
      <c r="AC144" s="134"/>
      <c r="AD144" s="134"/>
      <c r="AE144" s="134"/>
      <c r="AF144" s="139"/>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row>
    <row r="145" spans="1:65" s="135" customFormat="1" ht="15.6" hidden="1" customHeight="1">
      <c r="A145" s="224" t="s">
        <v>272</v>
      </c>
      <c r="B145" s="225"/>
      <c r="C145" s="225"/>
      <c r="D145" s="226"/>
      <c r="E145" s="225"/>
      <c r="F145" s="226"/>
      <c r="G145" s="895">
        <v>0</v>
      </c>
      <c r="H145" s="896"/>
      <c r="I145" s="244"/>
      <c r="J145" s="245"/>
      <c r="K145" s="245"/>
      <c r="L145" s="245"/>
      <c r="M145" s="245"/>
      <c r="N145" s="245"/>
      <c r="O145" s="246"/>
      <c r="P145" s="995"/>
      <c r="Q145" s="996"/>
      <c r="R145" s="997"/>
      <c r="S145" s="995"/>
      <c r="T145" s="996"/>
      <c r="U145" s="997"/>
      <c r="V145" s="975"/>
      <c r="W145" s="976"/>
      <c r="X145" s="134"/>
      <c r="Y145" s="140"/>
      <c r="Z145" s="134"/>
      <c r="AA145" s="134"/>
      <c r="AB145" s="134"/>
      <c r="AC145" s="134"/>
      <c r="AD145" s="134"/>
      <c r="AE145" s="134"/>
      <c r="AF145" s="139"/>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row>
    <row r="146" spans="1:65" s="135" customFormat="1" ht="15.6" hidden="1" customHeight="1">
      <c r="A146" s="223" t="s">
        <v>273</v>
      </c>
      <c r="B146" s="247"/>
      <c r="C146" s="247"/>
      <c r="D146" s="248"/>
      <c r="E146" s="247"/>
      <c r="F146" s="248"/>
      <c r="G146" s="895">
        <v>0</v>
      </c>
      <c r="H146" s="896"/>
      <c r="I146" s="1173">
        <f>SUM(G144:H146)</f>
        <v>0</v>
      </c>
      <c r="J146" s="1174"/>
      <c r="K146" s="1174"/>
      <c r="L146" s="1174"/>
      <c r="M146" s="1174"/>
      <c r="N146" s="1174"/>
      <c r="O146" s="1175"/>
      <c r="P146" s="908" t="str">
        <f>IF($B$10=0,"",I146/$B$10)</f>
        <v/>
      </c>
      <c r="Q146" s="909"/>
      <c r="R146" s="910"/>
      <c r="S146" s="911" t="str">
        <f>IF($F$10=0,"",I146/$F$10)</f>
        <v/>
      </c>
      <c r="T146" s="912"/>
      <c r="U146" s="913"/>
      <c r="V146" s="911" t="str">
        <f>IF($H$10=0,"",I146/$H$10)</f>
        <v/>
      </c>
      <c r="W146" s="913"/>
      <c r="X146" s="179">
        <f>-I146</f>
        <v>0</v>
      </c>
      <c r="Y146" s="979" t="s">
        <v>168</v>
      </c>
      <c r="Z146" s="979"/>
      <c r="AA146" s="979"/>
      <c r="AB146" s="134"/>
      <c r="AC146" s="134"/>
      <c r="AD146" s="134"/>
      <c r="AE146" s="134"/>
      <c r="AF146" s="139"/>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row>
    <row r="147" spans="1:65" s="135" customFormat="1" ht="15.6" customHeight="1">
      <c r="A147" s="1006" t="s">
        <v>274</v>
      </c>
      <c r="B147" s="1006"/>
      <c r="C147" s="1006"/>
      <c r="D147" s="1006"/>
      <c r="E147" s="1006"/>
      <c r="F147" s="1006"/>
      <c r="G147" s="1006"/>
      <c r="H147" s="1006"/>
      <c r="I147" s="953">
        <f>SUM(I49:O146)</f>
        <v>0</v>
      </c>
      <c r="J147" s="953"/>
      <c r="K147" s="953"/>
      <c r="L147" s="953"/>
      <c r="M147" s="953"/>
      <c r="N147" s="953"/>
      <c r="O147" s="953"/>
      <c r="P147" s="1189">
        <f>SUM(P49:P146)</f>
        <v>0</v>
      </c>
      <c r="Q147" s="1189"/>
      <c r="R147" s="1189"/>
      <c r="S147" s="1023">
        <f>SUM(S49:S146)</f>
        <v>0</v>
      </c>
      <c r="T147" s="1023"/>
      <c r="U147" s="1023"/>
      <c r="V147" s="1023">
        <f>SUM(V49:V146)</f>
        <v>0</v>
      </c>
      <c r="W147" s="1023"/>
      <c r="X147" s="346">
        <f>SUM(X49:X146)</f>
        <v>0</v>
      </c>
      <c r="Y147" s="1202" t="s">
        <v>275</v>
      </c>
      <c r="Z147" s="1202"/>
      <c r="AA147" s="1202"/>
      <c r="AB147" s="134"/>
      <c r="AC147" s="134"/>
      <c r="AD147" s="134"/>
      <c r="AE147" s="134"/>
      <c r="AF147" s="139"/>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row>
    <row r="148" spans="1:65" s="135" customFormat="1" ht="15.6" customHeight="1">
      <c r="A148" s="903" t="s">
        <v>276</v>
      </c>
      <c r="B148" s="903"/>
      <c r="C148" s="903"/>
      <c r="D148" s="904"/>
      <c r="E148" s="904"/>
      <c r="F148" s="904"/>
      <c r="G148" s="904"/>
      <c r="H148" s="904"/>
      <c r="I148" s="905">
        <f>'1 Assets'!F15</f>
        <v>0</v>
      </c>
      <c r="J148" s="906"/>
      <c r="K148" s="906"/>
      <c r="L148" s="906"/>
      <c r="M148" s="906"/>
      <c r="N148" s="906"/>
      <c r="O148" s="907"/>
      <c r="P148" s="908" t="str">
        <f>IF($B$10=0,"",I148/$B$10)</f>
        <v/>
      </c>
      <c r="Q148" s="909"/>
      <c r="R148" s="910"/>
      <c r="S148" s="911" t="str">
        <f>IF($F$10=0,"",I148/$F$10)</f>
        <v/>
      </c>
      <c r="T148" s="912"/>
      <c r="U148" s="913"/>
      <c r="V148" s="911" t="str">
        <f>IF($H$10=0,"",I148/$H$10)</f>
        <v/>
      </c>
      <c r="W148" s="913"/>
      <c r="X148" s="179"/>
      <c r="Y148" s="1203" t="s">
        <v>277</v>
      </c>
      <c r="Z148" s="973"/>
      <c r="AA148" s="973"/>
      <c r="AB148" s="973"/>
      <c r="AC148" s="973"/>
      <c r="AD148" s="973"/>
      <c r="AE148" s="973"/>
      <c r="AF148" s="97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row>
    <row r="149" spans="1:65" s="135" customFormat="1" ht="15.6" hidden="1" customHeight="1">
      <c r="A149" s="249" t="s">
        <v>278</v>
      </c>
      <c r="B149" s="256"/>
      <c r="C149" s="256"/>
      <c r="D149" s="254"/>
      <c r="E149" s="254"/>
      <c r="F149" s="254"/>
      <c r="G149" s="192"/>
      <c r="H149" s="237"/>
      <c r="I149" s="900">
        <f>'1 Assets'!F29</f>
        <v>0</v>
      </c>
      <c r="J149" s="900"/>
      <c r="K149" s="900"/>
      <c r="L149" s="900"/>
      <c r="M149" s="900"/>
      <c r="N149" s="900"/>
      <c r="O149" s="900"/>
      <c r="P149" s="908"/>
      <c r="Q149" s="909"/>
      <c r="R149" s="910"/>
      <c r="S149" s="911"/>
      <c r="T149" s="912"/>
      <c r="U149" s="913"/>
      <c r="V149" s="911"/>
      <c r="W149" s="913"/>
      <c r="X149" s="179">
        <f>I149</f>
        <v>0</v>
      </c>
      <c r="Y149" s="973"/>
      <c r="Z149" s="973"/>
      <c r="AA149" s="973"/>
      <c r="AB149" s="973"/>
      <c r="AC149" s="973"/>
      <c r="AD149" s="973"/>
      <c r="AE149" s="973"/>
      <c r="AF149" s="97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row>
    <row r="150" spans="1:65" s="135" customFormat="1" ht="15.6" hidden="1" customHeight="1">
      <c r="A150" s="249" t="s">
        <v>279</v>
      </c>
      <c r="B150" s="250"/>
      <c r="C150" s="250"/>
      <c r="D150" s="251"/>
      <c r="E150" s="251"/>
      <c r="F150" s="251"/>
      <c r="G150" s="895">
        <v>0</v>
      </c>
      <c r="H150" s="896"/>
      <c r="I150" s="900">
        <f>G150</f>
        <v>0</v>
      </c>
      <c r="J150" s="900"/>
      <c r="K150" s="900"/>
      <c r="L150" s="900"/>
      <c r="M150" s="900"/>
      <c r="N150" s="900"/>
      <c r="O150" s="900"/>
      <c r="P150" s="901" t="str">
        <f>IF($B$10=0,"",I150/$B$10)</f>
        <v/>
      </c>
      <c r="Q150" s="901"/>
      <c r="R150" s="901"/>
      <c r="S150" s="902" t="str">
        <f>IF($F$10=0,"",I150/$F$10)</f>
        <v/>
      </c>
      <c r="T150" s="902"/>
      <c r="U150" s="902"/>
      <c r="V150" s="902" t="str">
        <f>IF($H$10=0,"",I150/$H$10)</f>
        <v/>
      </c>
      <c r="W150" s="902"/>
      <c r="X150" s="179">
        <f>-G150</f>
        <v>0</v>
      </c>
      <c r="Y150" s="973"/>
      <c r="Z150" s="973"/>
      <c r="AA150" s="973"/>
      <c r="AB150" s="973"/>
      <c r="AC150" s="973"/>
      <c r="AD150" s="973"/>
      <c r="AE150" s="973"/>
      <c r="AF150" s="97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row>
    <row r="151" spans="1:65" s="135" customFormat="1" ht="15.6" customHeight="1">
      <c r="A151" s="189" t="s">
        <v>280</v>
      </c>
      <c r="B151" s="190"/>
      <c r="C151" s="190"/>
      <c r="D151" s="190"/>
      <c r="E151" s="190"/>
      <c r="F151" s="190"/>
      <c r="G151" s="893">
        <v>0</v>
      </c>
      <c r="H151" s="894"/>
      <c r="I151" s="905">
        <f>G151</f>
        <v>0</v>
      </c>
      <c r="J151" s="906"/>
      <c r="K151" s="906"/>
      <c r="L151" s="906"/>
      <c r="M151" s="906"/>
      <c r="N151" s="906"/>
      <c r="O151" s="907"/>
      <c r="P151" s="901" t="str">
        <f>IF($B$10=0,"",I151/$B$10)</f>
        <v/>
      </c>
      <c r="Q151" s="901"/>
      <c r="R151" s="901"/>
      <c r="S151" s="902" t="str">
        <f>IF($F$10=0,"",I151/$F$10)</f>
        <v/>
      </c>
      <c r="T151" s="902"/>
      <c r="U151" s="902"/>
      <c r="V151" s="902" t="str">
        <f>IF($H$10=0,"",I151/$H$10)</f>
        <v/>
      </c>
      <c r="W151" s="902"/>
      <c r="X151" s="137" t="s">
        <v>29</v>
      </c>
      <c r="Y151" s="159" t="s">
        <v>281</v>
      </c>
      <c r="Z151" s="252"/>
      <c r="AA151" s="252"/>
      <c r="AB151" s="252"/>
      <c r="AC151" s="252"/>
      <c r="AD151" s="252"/>
      <c r="AE151" s="252"/>
      <c r="AF151" s="253"/>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row>
    <row r="152" spans="1:65" s="135" customFormat="1" ht="15.6" customHeight="1">
      <c r="A152" s="189" t="s">
        <v>282</v>
      </c>
      <c r="B152" s="190"/>
      <c r="C152" s="190"/>
      <c r="D152" s="190"/>
      <c r="E152" s="190"/>
      <c r="F152" s="190"/>
      <c r="G152" s="254"/>
      <c r="H152" s="254"/>
      <c r="I152" s="905">
        <f>'1 Assets'!F19</f>
        <v>0</v>
      </c>
      <c r="J152" s="906"/>
      <c r="K152" s="906"/>
      <c r="L152" s="906"/>
      <c r="M152" s="906"/>
      <c r="N152" s="906"/>
      <c r="O152" s="907"/>
      <c r="P152" s="908"/>
      <c r="Q152" s="909"/>
      <c r="R152" s="910"/>
      <c r="S152" s="911"/>
      <c r="T152" s="912"/>
      <c r="U152" s="913"/>
      <c r="V152" s="911"/>
      <c r="W152" s="913"/>
      <c r="X152" s="137"/>
      <c r="Y152" s="159"/>
      <c r="Z152" s="252"/>
      <c r="AA152" s="252"/>
      <c r="AB152" s="252"/>
      <c r="AC152" s="252"/>
      <c r="AD152" s="252"/>
      <c r="AE152" s="252"/>
      <c r="AF152" s="253"/>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row>
    <row r="153" spans="1:65" s="135" customFormat="1" ht="15.6" hidden="1" customHeight="1">
      <c r="A153" s="255" t="s">
        <v>283</v>
      </c>
      <c r="B153" s="256"/>
      <c r="C153" s="256"/>
      <c r="D153" s="254"/>
      <c r="E153" s="254"/>
      <c r="F153" s="254"/>
      <c r="G153" s="254"/>
      <c r="H153" s="254"/>
      <c r="I153" s="1173">
        <f>'1 Assets'!F43</f>
        <v>0</v>
      </c>
      <c r="J153" s="1174"/>
      <c r="K153" s="1174"/>
      <c r="L153" s="1174"/>
      <c r="M153" s="1174"/>
      <c r="N153" s="1174"/>
      <c r="O153" s="1175"/>
      <c r="P153" s="901" t="str">
        <f>IF($B$10=0,"",I153/$B$10)</f>
        <v/>
      </c>
      <c r="Q153" s="901"/>
      <c r="R153" s="901"/>
      <c r="S153" s="902" t="str">
        <f>IF($F$10=0,"",I153/$F$10)</f>
        <v/>
      </c>
      <c r="T153" s="902"/>
      <c r="U153" s="902"/>
      <c r="V153" s="902" t="str">
        <f>IF($H$10=0,"",I153/$H$10)</f>
        <v/>
      </c>
      <c r="W153" s="902"/>
      <c r="X153" s="179">
        <f>I153</f>
        <v>0</v>
      </c>
      <c r="Y153" s="979" t="s">
        <v>168</v>
      </c>
      <c r="Z153" s="979"/>
      <c r="AA153" s="979"/>
      <c r="AB153" s="979"/>
      <c r="AC153" s="979"/>
      <c r="AD153" s="979"/>
      <c r="AE153" s="252"/>
      <c r="AF153" s="253"/>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row>
    <row r="154" spans="1:65" s="135" customFormat="1" ht="15.6" customHeight="1">
      <c r="A154" s="256" t="s">
        <v>284</v>
      </c>
      <c r="B154" s="256"/>
      <c r="C154" s="256"/>
      <c r="D154" s="257"/>
      <c r="E154" s="257"/>
      <c r="F154" s="257"/>
      <c r="G154" s="254"/>
      <c r="H154" s="254"/>
      <c r="I154" s="905">
        <f>'1 Assets'!G19+'1 Assets'!G43</f>
        <v>0</v>
      </c>
      <c r="J154" s="906"/>
      <c r="K154" s="906"/>
      <c r="L154" s="906"/>
      <c r="M154" s="906"/>
      <c r="N154" s="906"/>
      <c r="O154" s="907"/>
      <c r="P154" s="901" t="str">
        <f>IF($B$10=0,"",I154/$B$10)</f>
        <v/>
      </c>
      <c r="Q154" s="901"/>
      <c r="R154" s="901"/>
      <c r="S154" s="902" t="str">
        <f>IF($F$10=0,"",I154/$F$10)</f>
        <v/>
      </c>
      <c r="T154" s="902"/>
      <c r="U154" s="902"/>
      <c r="V154" s="902" t="str">
        <f>IF($H$10=0,"",I154/$H$10)</f>
        <v/>
      </c>
      <c r="W154" s="902"/>
      <c r="X154" s="179">
        <f>'1 Assets'!G43</f>
        <v>0</v>
      </c>
      <c r="Y154" s="159" t="str">
        <f>"Principal for CM agreement "&amp;TEXT('1 Assets'!G19,"$0,000")&amp;" and for loans outside CM agreement "&amp;TEXT('1 Assets'!G43,"$0,000")&amp;" "</f>
        <v xml:space="preserve">Principal for CM agreement $0,000 and for loans outside CM agreement $0,000 </v>
      </c>
      <c r="Z154" s="252"/>
      <c r="AA154" s="252"/>
      <c r="AB154" s="252"/>
      <c r="AC154" s="252"/>
      <c r="AD154" s="252"/>
      <c r="AE154" s="252"/>
      <c r="AF154" s="253"/>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row>
    <row r="155" spans="1:65" s="135" customFormat="1" ht="25.5" customHeight="1">
      <c r="A155" s="670" t="s">
        <v>285</v>
      </c>
      <c r="B155" s="671"/>
      <c r="C155" s="671"/>
      <c r="D155" s="672" t="s">
        <v>286</v>
      </c>
      <c r="E155" s="899" t="s">
        <v>287</v>
      </c>
      <c r="F155" s="899"/>
      <c r="G155" s="1226" t="s">
        <v>288</v>
      </c>
      <c r="H155" s="1227"/>
      <c r="I155" s="244"/>
      <c r="J155" s="245"/>
      <c r="K155" s="245"/>
      <c r="L155" s="245"/>
      <c r="M155" s="245"/>
      <c r="N155" s="245"/>
      <c r="O155" s="246"/>
      <c r="P155" s="995"/>
      <c r="Q155" s="996"/>
      <c r="R155" s="997"/>
      <c r="S155" s="995"/>
      <c r="T155" s="996"/>
      <c r="U155" s="997"/>
      <c r="V155" s="975"/>
      <c r="W155" s="976"/>
      <c r="X155" s="983" t="s">
        <v>29</v>
      </c>
      <c r="Y155" s="258" t="str">
        <f>"If taxable income is not split, tax liability is estimated to be "&amp;TEXT(IF(E156&gt;'Tax lists'!$A$6,(E156-'Tax lists'!$A$6)*'Tax lists'!$B$7+'Tax lists'!$D$6,IF(E156&gt;'Tax lists'!$A$5,(E156-'Tax lists'!$A$5)*'Tax lists'!$B$6+'Tax lists'!$D$5,IF(E156&gt;'Tax lists'!$A$4,(E156-'Tax lists'!$A$4)*'Tax lists'!$B$5+'Tax lists'!$D$4,IF(E156&gt;'Tax lists'!$A$3,(E156-'Tax lists'!$A$3)*'Tax lists'!$B$4+'Tax lists'!$C$3,E156*'Tax lists'!$B$3)))),"$0,000")&amp;""</f>
        <v>If taxable income is not split, tax liability is estimated to be $0,000</v>
      </c>
      <c r="Z155" s="259"/>
      <c r="AA155" s="259"/>
      <c r="AB155" s="259"/>
      <c r="AC155" s="259"/>
      <c r="AD155" s="259"/>
      <c r="AE155" s="259"/>
      <c r="AF155" s="260"/>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row>
    <row r="156" spans="1:65" s="135" customFormat="1" ht="15.6" customHeight="1">
      <c r="A156" s="261" t="s">
        <v>289</v>
      </c>
      <c r="B156" s="262"/>
      <c r="C156" s="262"/>
      <c r="D156" s="673" t="s">
        <v>157</v>
      </c>
      <c r="E156" s="918">
        <f>I46-I147-I148-I149-I151-I152-I153-I45</f>
        <v>0</v>
      </c>
      <c r="F156" s="919"/>
      <c r="G156" s="918">
        <f>IF(D156="Yes",E156/2,E156)</f>
        <v>0</v>
      </c>
      <c r="H156" s="1222"/>
      <c r="I156" s="1223">
        <f>ROUNDUP((IF(G156&gt;'Tax lists'!$A$6,(G156-'Tax lists'!$A$6)*'Tax lists'!$B$7+'Tax lists'!$D$6,IF(G156&gt;'Tax lists'!$A$5,(G156-'Tax lists'!$A$5)*'Tax lists'!$B$6+'Tax lists'!$D$5,IF(G156&gt;'Tax lists'!$A$4,(G156-'Tax lists'!$A$4)*'Tax lists'!$B$5+'Tax lists'!$D$4,IF(G156&gt;'Tax lists'!$A$3,(G156-'Tax lists'!$A$3)*'Tax lists'!$B$4+'Tax lists'!$C$3,G156*'Tax lists'!$B$3))))*IF(D156="Yes",2,1)),-2)</f>
        <v>0</v>
      </c>
      <c r="J156" s="1224"/>
      <c r="K156" s="1224"/>
      <c r="L156" s="1224"/>
      <c r="M156" s="1224"/>
      <c r="N156" s="1224"/>
      <c r="O156" s="1225"/>
      <c r="P156" s="998" t="str">
        <f>IF($B$10=0,"",I156/$B$10)</f>
        <v/>
      </c>
      <c r="Q156" s="998"/>
      <c r="R156" s="998"/>
      <c r="S156" s="914" t="str">
        <f>IF($F$10=0,"",I156/$F$10)</f>
        <v/>
      </c>
      <c r="T156" s="914"/>
      <c r="U156" s="914"/>
      <c r="V156" s="914" t="str">
        <f>IF($H$10=0,"",I156/$H$10)</f>
        <v/>
      </c>
      <c r="W156" s="914"/>
      <c r="X156" s="983"/>
      <c r="Y156" s="1204" t="s">
        <v>290</v>
      </c>
      <c r="Z156" s="1204"/>
      <c r="AA156" s="1204"/>
      <c r="AB156" s="1204"/>
      <c r="AC156" s="1204"/>
      <c r="AD156" s="1204"/>
      <c r="AE156" s="1204"/>
      <c r="AF156" s="120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row>
    <row r="157" spans="1:65" s="135" customFormat="1" ht="15.6" customHeight="1">
      <c r="A157" s="1153" t="s">
        <v>291</v>
      </c>
      <c r="B157" s="1154"/>
      <c r="C157" s="1154"/>
      <c r="D157" s="1155"/>
      <c r="E157" s="263"/>
      <c r="F157" s="263"/>
      <c r="G157" s="920"/>
      <c r="H157" s="1156"/>
      <c r="I157" s="166"/>
      <c r="J157" s="166"/>
      <c r="K157" s="166"/>
      <c r="L157" s="166"/>
      <c r="M157" s="166"/>
      <c r="N157" s="166"/>
      <c r="O157" s="167"/>
      <c r="P157" s="1157"/>
      <c r="Q157" s="1158"/>
      <c r="R157" s="1159"/>
      <c r="S157" s="977"/>
      <c r="T157" s="1046"/>
      <c r="U157" s="978"/>
      <c r="V157" s="977"/>
      <c r="W157" s="978"/>
      <c r="X157" s="137"/>
      <c r="Y157" s="1204"/>
      <c r="Z157" s="1204"/>
      <c r="AA157" s="1204"/>
      <c r="AB157" s="1204"/>
      <c r="AC157" s="1204"/>
      <c r="AD157" s="1204"/>
      <c r="AE157" s="1204"/>
      <c r="AF157" s="120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row>
    <row r="158" spans="1:65" s="135" customFormat="1" ht="15.6" customHeight="1">
      <c r="A158" s="1178" t="s">
        <v>292</v>
      </c>
      <c r="B158" s="1179"/>
      <c r="C158" s="1179"/>
      <c r="D158" s="1179"/>
      <c r="E158" s="1179"/>
      <c r="F158" s="1180"/>
      <c r="G158" s="920">
        <f>(E81-G81)+(E124-G124)+(E125-G125)</f>
        <v>0</v>
      </c>
      <c r="H158" s="1156"/>
      <c r="I158" s="166"/>
      <c r="J158" s="166"/>
      <c r="K158" s="166"/>
      <c r="L158" s="166"/>
      <c r="M158" s="166"/>
      <c r="N158" s="166"/>
      <c r="O158" s="167"/>
      <c r="P158" s="1163"/>
      <c r="Q158" s="1164"/>
      <c r="R158" s="1165"/>
      <c r="S158" s="1099"/>
      <c r="T158" s="1111"/>
      <c r="U158" s="1100"/>
      <c r="V158" s="1099"/>
      <c r="W158" s="1100"/>
      <c r="X158" s="137"/>
      <c r="Y158" s="264"/>
      <c r="Z158" s="264"/>
      <c r="AA158" s="264"/>
      <c r="AB158" s="264"/>
      <c r="AC158" s="264"/>
      <c r="AD158" s="264"/>
      <c r="AE158" s="264"/>
      <c r="AF158" s="26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row>
    <row r="159" spans="1:65" s="135" customFormat="1" ht="15.6" customHeight="1">
      <c r="A159" s="250" t="s">
        <v>293</v>
      </c>
      <c r="B159" s="250"/>
      <c r="C159" s="250"/>
      <c r="D159" s="263"/>
      <c r="E159" s="263"/>
      <c r="F159" s="263"/>
      <c r="G159" s="893">
        <v>0</v>
      </c>
      <c r="H159" s="894"/>
      <c r="I159" s="905">
        <f>SUM(G158:H159)</f>
        <v>0</v>
      </c>
      <c r="J159" s="906"/>
      <c r="K159" s="906"/>
      <c r="L159" s="906"/>
      <c r="M159" s="906"/>
      <c r="N159" s="906"/>
      <c r="O159" s="907"/>
      <c r="P159" s="998" t="str">
        <f>IF($B$10=0,"",I159/$B$10)</f>
        <v/>
      </c>
      <c r="Q159" s="998"/>
      <c r="R159" s="998"/>
      <c r="S159" s="914" t="str">
        <f>IF($F$10=0,"",I159/$F$10)</f>
        <v/>
      </c>
      <c r="T159" s="914"/>
      <c r="U159" s="914"/>
      <c r="V159" s="914" t="str">
        <f>IF($H$10=0,"",I159/$H$10)</f>
        <v/>
      </c>
      <c r="W159" s="914"/>
      <c r="X159" s="715"/>
      <c r="Y159" s="264"/>
      <c r="Z159" s="264"/>
      <c r="AA159" s="264"/>
      <c r="AB159" s="264"/>
      <c r="AC159" s="264"/>
      <c r="AD159" s="264"/>
      <c r="AE159" s="264"/>
      <c r="AF159" s="26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row>
    <row r="160" spans="1:65" s="135" customFormat="1" ht="15.6" customHeight="1">
      <c r="A160" s="952" t="s">
        <v>294</v>
      </c>
      <c r="B160" s="952"/>
      <c r="C160" s="952"/>
      <c r="D160" s="952"/>
      <c r="E160" s="952"/>
      <c r="F160" s="952"/>
      <c r="G160" s="952"/>
      <c r="H160" s="952"/>
      <c r="I160" s="953">
        <f>SUM(I147:O159)</f>
        <v>0</v>
      </c>
      <c r="J160" s="953"/>
      <c r="K160" s="953"/>
      <c r="L160" s="953"/>
      <c r="M160" s="953"/>
      <c r="N160" s="953"/>
      <c r="O160" s="953"/>
      <c r="P160" s="954">
        <f>SUM(P147:P159)</f>
        <v>0</v>
      </c>
      <c r="Q160" s="954"/>
      <c r="R160" s="954"/>
      <c r="S160" s="955">
        <f>SUM(S147:S159)</f>
        <v>0</v>
      </c>
      <c r="T160" s="955"/>
      <c r="U160" s="955"/>
      <c r="V160" s="955">
        <f>SUM(V147:V159)</f>
        <v>0</v>
      </c>
      <c r="W160" s="955"/>
      <c r="X160" s="346">
        <f>SUM(X147:X159)</f>
        <v>0</v>
      </c>
      <c r="Y160" s="890" t="s">
        <v>295</v>
      </c>
      <c r="Z160" s="890"/>
      <c r="AA160" s="890"/>
      <c r="AB160" s="890"/>
      <c r="AC160" s="890"/>
      <c r="AD160" s="890"/>
      <c r="AE160" s="264"/>
      <c r="AF160" s="26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row>
    <row r="161" spans="1:65" s="135" customFormat="1" ht="10.199999999999999" customHeight="1">
      <c r="A161" s="929"/>
      <c r="B161" s="930"/>
      <c r="C161" s="930"/>
      <c r="D161" s="930"/>
      <c r="E161" s="930"/>
      <c r="F161" s="930"/>
      <c r="G161" s="930"/>
      <c r="H161" s="930"/>
      <c r="I161" s="930"/>
      <c r="J161" s="930"/>
      <c r="K161" s="930"/>
      <c r="L161" s="930"/>
      <c r="M161" s="930"/>
      <c r="N161" s="930"/>
      <c r="O161" s="930"/>
      <c r="P161" s="930"/>
      <c r="Q161" s="930"/>
      <c r="R161" s="930"/>
      <c r="S161" s="930"/>
      <c r="T161" s="930"/>
      <c r="U161" s="930"/>
      <c r="V161" s="930"/>
      <c r="W161" s="930"/>
      <c r="X161" s="134"/>
      <c r="Y161" s="264"/>
      <c r="Z161" s="264"/>
      <c r="AA161" s="264"/>
      <c r="AB161" s="264"/>
      <c r="AC161" s="264"/>
      <c r="AD161" s="264"/>
      <c r="AE161" s="264"/>
      <c r="AF161" s="26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row>
    <row r="162" spans="1:65" s="135" customFormat="1" ht="15.6" customHeight="1">
      <c r="A162" s="931" t="s">
        <v>296</v>
      </c>
      <c r="B162" s="932"/>
      <c r="C162" s="932"/>
      <c r="D162" s="932"/>
      <c r="E162" s="932"/>
      <c r="F162" s="932"/>
      <c r="G162" s="932"/>
      <c r="H162" s="933"/>
      <c r="I162" s="934">
        <f>I46-I160</f>
        <v>0</v>
      </c>
      <c r="J162" s="935"/>
      <c r="K162" s="935"/>
      <c r="L162" s="935"/>
      <c r="M162" s="935"/>
      <c r="N162" s="935"/>
      <c r="O162" s="936"/>
      <c r="P162" s="954" t="str">
        <f>IF($B$10=0,"",I162/$B$10)</f>
        <v/>
      </c>
      <c r="Q162" s="954"/>
      <c r="R162" s="954"/>
      <c r="S162" s="955" t="str">
        <f>IF($F$10=0,"",I162/$F$10)</f>
        <v/>
      </c>
      <c r="T162" s="955"/>
      <c r="U162" s="955"/>
      <c r="V162" s="955" t="str">
        <f>IF($H$10=0,"",I162/$H$10)</f>
        <v/>
      </c>
      <c r="W162" s="955"/>
      <c r="X162" s="346">
        <f>X46-X160</f>
        <v>0</v>
      </c>
      <c r="Y162" s="890" t="s">
        <v>297</v>
      </c>
      <c r="Z162" s="890"/>
      <c r="AA162" s="890"/>
      <c r="AB162" s="890"/>
      <c r="AC162" s="890"/>
      <c r="AD162" s="890"/>
      <c r="AE162" s="148"/>
      <c r="AF162" s="139"/>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row>
    <row r="163" spans="1:65" s="135" customFormat="1" ht="10.199999999999999" customHeight="1">
      <c r="A163" s="1187"/>
      <c r="B163" s="1187"/>
      <c r="C163" s="1187"/>
      <c r="D163" s="1187"/>
      <c r="E163" s="1187"/>
      <c r="F163" s="1187"/>
      <c r="G163" s="1187"/>
      <c r="H163" s="1187"/>
      <c r="I163" s="1187"/>
      <c r="J163" s="1187"/>
      <c r="K163" s="1187"/>
      <c r="L163" s="1187"/>
      <c r="M163" s="1187"/>
      <c r="N163" s="1187"/>
      <c r="O163" s="1187"/>
      <c r="P163" s="1187"/>
      <c r="Q163" s="1187"/>
      <c r="R163" s="1187"/>
      <c r="S163" s="1187"/>
      <c r="T163" s="1187"/>
      <c r="U163" s="1187"/>
      <c r="V163" s="1187"/>
      <c r="W163" s="1187"/>
      <c r="X163" s="134"/>
      <c r="Y163" s="264"/>
      <c r="Z163" s="264"/>
      <c r="AA163" s="264"/>
      <c r="AB163" s="134"/>
      <c r="AC163" s="134"/>
      <c r="AD163" s="134"/>
      <c r="AE163" s="134"/>
      <c r="AF163" s="139"/>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row>
    <row r="164" spans="1:65" s="135" customFormat="1" ht="15.6" customHeight="1">
      <c r="A164" s="1188" t="s">
        <v>298</v>
      </c>
      <c r="B164" s="1188"/>
      <c r="C164" s="1188"/>
      <c r="D164" s="1188"/>
      <c r="E164" s="1188"/>
      <c r="F164" s="1188"/>
      <c r="G164" s="1188"/>
      <c r="H164" s="1188"/>
      <c r="I164" s="1188"/>
      <c r="J164" s="1188"/>
      <c r="K164" s="1188"/>
      <c r="L164" s="1188"/>
      <c r="M164" s="1188"/>
      <c r="N164" s="1188"/>
      <c r="O164" s="1188"/>
      <c r="P164" s="1188"/>
      <c r="Q164" s="1188"/>
      <c r="R164" s="1188"/>
      <c r="S164" s="1188"/>
      <c r="T164" s="1188"/>
      <c r="U164" s="1188"/>
      <c r="V164" s="1188"/>
      <c r="W164" s="1188"/>
      <c r="X164" s="134"/>
      <c r="Y164" s="140"/>
      <c r="Z164" s="134"/>
      <c r="AA164" s="134"/>
      <c r="AB164" s="134"/>
      <c r="AC164" s="134"/>
      <c r="AD164" s="134"/>
      <c r="AE164" s="134"/>
      <c r="AF164" s="139"/>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row>
    <row r="165" spans="1:65" s="135" customFormat="1" ht="19.2" customHeight="1">
      <c r="A165" s="1188"/>
      <c r="B165" s="1188"/>
      <c r="C165" s="1188"/>
      <c r="D165" s="1188"/>
      <c r="E165" s="1188"/>
      <c r="F165" s="1188"/>
      <c r="G165" s="1188"/>
      <c r="H165" s="1188"/>
      <c r="I165" s="1188"/>
      <c r="J165" s="1188"/>
      <c r="K165" s="1188"/>
      <c r="L165" s="1188"/>
      <c r="M165" s="1188"/>
      <c r="N165" s="1188"/>
      <c r="O165" s="1188"/>
      <c r="P165" s="1188"/>
      <c r="Q165" s="1188"/>
      <c r="R165" s="1188"/>
      <c r="S165" s="1188"/>
      <c r="T165" s="1188"/>
      <c r="U165" s="1188"/>
      <c r="V165" s="1188"/>
      <c r="W165" s="1188"/>
      <c r="X165" s="134"/>
      <c r="Y165" s="140" t="s">
        <v>299</v>
      </c>
      <c r="Z165" s="134"/>
      <c r="AA165" s="134"/>
      <c r="AB165" s="134"/>
      <c r="AC165" s="134"/>
      <c r="AD165" s="134"/>
      <c r="AE165" s="134"/>
      <c r="AF165" s="139"/>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row>
    <row r="166" spans="1:65" s="135" customFormat="1" ht="16.2" customHeight="1">
      <c r="A166" s="1188"/>
      <c r="B166" s="1188"/>
      <c r="C166" s="1188"/>
      <c r="D166" s="1188"/>
      <c r="E166" s="1188"/>
      <c r="F166" s="1188"/>
      <c r="G166" s="1188"/>
      <c r="H166" s="1188"/>
      <c r="I166" s="1188"/>
      <c r="J166" s="1188"/>
      <c r="K166" s="1188"/>
      <c r="L166" s="1188"/>
      <c r="M166" s="1188"/>
      <c r="N166" s="1188"/>
      <c r="O166" s="1188"/>
      <c r="P166" s="1188"/>
      <c r="Q166" s="1188"/>
      <c r="R166" s="1188"/>
      <c r="S166" s="1188"/>
      <c r="T166" s="1188"/>
      <c r="U166" s="1188"/>
      <c r="V166" s="1188"/>
      <c r="W166" s="1188"/>
      <c r="X166" s="265"/>
      <c r="Y166" s="266"/>
      <c r="Z166" s="265"/>
      <c r="AA166" s="265"/>
      <c r="AB166" s="265"/>
      <c r="AC166" s="265"/>
      <c r="AD166" s="265"/>
      <c r="AE166" s="265"/>
      <c r="AF166" s="267"/>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row>
    <row r="167" spans="1:65" s="134" customFormat="1" ht="15.6" customHeight="1">
      <c r="I167" s="1176"/>
      <c r="J167" s="1176"/>
      <c r="K167" s="1176"/>
      <c r="L167" s="1176"/>
      <c r="M167" s="1176"/>
      <c r="N167" s="1176"/>
      <c r="O167" s="1176"/>
      <c r="Y167" s="140"/>
    </row>
    <row r="168" spans="1:65" s="134" customFormat="1" ht="20.25" customHeight="1">
      <c r="A168" s="949" t="s">
        <v>300</v>
      </c>
      <c r="B168" s="950"/>
      <c r="C168" s="950"/>
      <c r="D168" s="950"/>
      <c r="E168" s="950"/>
      <c r="F168" s="950"/>
      <c r="G168" s="950"/>
      <c r="H168" s="950"/>
      <c r="I168" s="950"/>
      <c r="J168" s="950"/>
      <c r="K168" s="950"/>
      <c r="L168" s="950"/>
      <c r="M168" s="950"/>
      <c r="N168" s="950"/>
      <c r="O168" s="950"/>
      <c r="P168" s="950"/>
      <c r="Q168" s="950"/>
      <c r="R168" s="950"/>
      <c r="S168" s="950"/>
      <c r="T168" s="950"/>
      <c r="U168" s="950"/>
      <c r="V168" s="950"/>
      <c r="W168" s="951"/>
      <c r="X168" s="137" t="s">
        <v>29</v>
      </c>
      <c r="Y168" s="984" t="s">
        <v>301</v>
      </c>
      <c r="Z168" s="984"/>
      <c r="AA168" s="984"/>
      <c r="AB168" s="984"/>
      <c r="AC168" s="984"/>
      <c r="AD168" s="984"/>
      <c r="AE168" s="984"/>
      <c r="AF168" s="984"/>
    </row>
    <row r="169" spans="1:65" s="134" customFormat="1" ht="15.6" customHeight="1">
      <c r="A169" s="987" t="s">
        <v>97</v>
      </c>
      <c r="B169" s="988"/>
      <c r="C169" s="988"/>
      <c r="D169" s="988"/>
      <c r="E169" s="988"/>
      <c r="F169" s="988"/>
      <c r="G169" s="988"/>
      <c r="H169" s="989"/>
      <c r="I169" s="990" t="s">
        <v>98</v>
      </c>
      <c r="J169" s="990"/>
      <c r="K169" s="990"/>
      <c r="L169" s="990"/>
      <c r="M169" s="990"/>
      <c r="N169" s="990"/>
      <c r="O169" s="990"/>
      <c r="P169" s="991" t="s">
        <v>99</v>
      </c>
      <c r="Q169" s="990"/>
      <c r="R169" s="990"/>
      <c r="S169" s="991" t="s">
        <v>100</v>
      </c>
      <c r="T169" s="990"/>
      <c r="U169" s="990"/>
      <c r="V169" s="991" t="s">
        <v>101</v>
      </c>
      <c r="W169" s="992"/>
      <c r="Y169" s="984"/>
      <c r="Z169" s="984"/>
      <c r="AA169" s="984"/>
      <c r="AB169" s="984"/>
      <c r="AC169" s="984"/>
      <c r="AD169" s="984"/>
      <c r="AE169" s="984"/>
      <c r="AF169" s="984"/>
    </row>
    <row r="170" spans="1:65" s="134" customFormat="1" ht="15.6" customHeight="1">
      <c r="A170" s="168" t="s">
        <v>102</v>
      </c>
      <c r="B170" s="152"/>
      <c r="C170" s="152"/>
      <c r="D170" s="1024"/>
      <c r="E170" s="1024"/>
      <c r="F170" s="1024"/>
      <c r="G170" s="1024"/>
      <c r="H170" s="268"/>
      <c r="I170" s="1024"/>
      <c r="J170" s="1024"/>
      <c r="K170" s="1024"/>
      <c r="L170" s="1024"/>
      <c r="M170" s="1024"/>
      <c r="N170" s="1024"/>
      <c r="O170" s="1024"/>
      <c r="P170" s="152"/>
      <c r="Q170" s="152"/>
      <c r="R170" s="152"/>
      <c r="S170" s="152"/>
      <c r="T170" s="152"/>
      <c r="U170" s="152"/>
      <c r="V170" s="152"/>
      <c r="W170" s="153"/>
      <c r="Y170" s="140"/>
    </row>
    <row r="171" spans="1:65" s="134" customFormat="1" ht="15.6" customHeight="1">
      <c r="A171" s="1025" t="s">
        <v>104</v>
      </c>
      <c r="B171" s="1026"/>
      <c r="C171" s="1026"/>
      <c r="D171" s="156">
        <f>B10</f>
        <v>0</v>
      </c>
      <c r="E171" s="157" t="s">
        <v>105</v>
      </c>
      <c r="F171" s="1027">
        <v>0</v>
      </c>
      <c r="G171" s="1027"/>
      <c r="H171" s="158" t="s">
        <v>106</v>
      </c>
      <c r="I171" s="1015">
        <f>I19</f>
        <v>0</v>
      </c>
      <c r="J171" s="1016"/>
      <c r="K171" s="1016"/>
      <c r="L171" s="1016"/>
      <c r="M171" s="1016"/>
      <c r="N171" s="1016"/>
      <c r="O171" s="1017"/>
      <c r="P171" s="908" t="str">
        <f>IF($B$10=0,"",I171/$B$10)</f>
        <v/>
      </c>
      <c r="Q171" s="909"/>
      <c r="R171" s="909"/>
      <c r="S171" s="911" t="str">
        <f>IF($F$10=0,"",I171/$F$10)</f>
        <v/>
      </c>
      <c r="T171" s="912"/>
      <c r="U171" s="912"/>
      <c r="V171" s="911" t="str">
        <f>IF($H$10=0,"",I171/$H$10)</f>
        <v/>
      </c>
      <c r="W171" s="913"/>
      <c r="Y171" s="140"/>
    </row>
    <row r="172" spans="1:65" s="134" customFormat="1" ht="17.25" customHeight="1">
      <c r="A172" s="160" t="s">
        <v>116</v>
      </c>
      <c r="B172" s="161"/>
      <c r="C172" s="161"/>
      <c r="D172" s="158"/>
      <c r="E172" s="158"/>
      <c r="F172" s="163"/>
      <c r="G172" s="163"/>
      <c r="H172" s="158"/>
      <c r="I172" s="1012">
        <f>SUM(I21:O24)</f>
        <v>0</v>
      </c>
      <c r="J172" s="1013"/>
      <c r="K172" s="1013"/>
      <c r="L172" s="1013"/>
      <c r="M172" s="1013"/>
      <c r="N172" s="1013"/>
      <c r="O172" s="1014"/>
      <c r="P172" s="908" t="str">
        <f>IF($B$10=0,"",I172/$B$10)</f>
        <v/>
      </c>
      <c r="Q172" s="909"/>
      <c r="R172" s="910"/>
      <c r="S172" s="911" t="str">
        <f>IF($F$10=0,"",I172/$F$10)</f>
        <v/>
      </c>
      <c r="T172" s="912"/>
      <c r="U172" s="913"/>
      <c r="V172" s="911" t="str">
        <f>IF($H$10=0,"",I172/$H$10)</f>
        <v/>
      </c>
      <c r="W172" s="913"/>
      <c r="Y172" s="140"/>
    </row>
    <row r="173" spans="1:65" s="134" customFormat="1" ht="15" customHeight="1">
      <c r="A173" s="168" t="s">
        <v>302</v>
      </c>
      <c r="B173" s="269"/>
      <c r="C173" s="269"/>
      <c r="D173" s="269"/>
      <c r="E173" s="269"/>
      <c r="F173" s="269"/>
      <c r="G173" s="269"/>
      <c r="H173" s="269"/>
      <c r="I173" s="1012">
        <f>I28+I31+I32</f>
        <v>0</v>
      </c>
      <c r="J173" s="1013"/>
      <c r="K173" s="1013"/>
      <c r="L173" s="1013"/>
      <c r="M173" s="1013"/>
      <c r="N173" s="1013"/>
      <c r="O173" s="1014"/>
      <c r="P173" s="908" t="str">
        <f>IF($B$10=0,"",I173/$B$10)</f>
        <v/>
      </c>
      <c r="Q173" s="909"/>
      <c r="R173" s="910"/>
      <c r="S173" s="911" t="str">
        <f>IF($F$10=0,"",I173/$F$10)</f>
        <v/>
      </c>
      <c r="T173" s="912"/>
      <c r="U173" s="913"/>
      <c r="V173" s="911" t="str">
        <f>IF($H$10=0,"",I173/$H$10)</f>
        <v/>
      </c>
      <c r="W173" s="913"/>
      <c r="Y173" s="140"/>
    </row>
    <row r="174" spans="1:65" s="134" customFormat="1" ht="15" customHeight="1">
      <c r="A174" s="1029" t="s">
        <v>147</v>
      </c>
      <c r="B174" s="1030"/>
      <c r="C174" s="1030"/>
      <c r="D174" s="1030"/>
      <c r="E174" s="1030"/>
      <c r="F174" s="1030"/>
      <c r="G174" s="1030"/>
      <c r="H174" s="1030"/>
      <c r="I174" s="1031">
        <f>SUM(I171:O173)</f>
        <v>0</v>
      </c>
      <c r="J174" s="1032"/>
      <c r="K174" s="1032"/>
      <c r="L174" s="1032"/>
      <c r="M174" s="1032"/>
      <c r="N174" s="1032"/>
      <c r="O174" s="1033"/>
      <c r="P174" s="1034">
        <f>SUM(P171:R173)</f>
        <v>0</v>
      </c>
      <c r="Q174" s="1035"/>
      <c r="R174" s="1035"/>
      <c r="S174" s="1019">
        <f>SUM(S171:U173)</f>
        <v>0</v>
      </c>
      <c r="T174" s="1036"/>
      <c r="U174" s="1036"/>
      <c r="V174" s="1019">
        <f>SUM(V171:W173)</f>
        <v>0</v>
      </c>
      <c r="W174" s="1020"/>
      <c r="Y174" s="140"/>
    </row>
    <row r="175" spans="1:65" s="134" customFormat="1" ht="15" customHeight="1">
      <c r="A175" s="1028" t="s">
        <v>149</v>
      </c>
      <c r="B175" s="1028"/>
      <c r="C175" s="1028"/>
      <c r="D175" s="1028"/>
      <c r="E175" s="1028"/>
      <c r="F175" s="1028"/>
      <c r="G175" s="1028"/>
      <c r="H175" s="1028"/>
      <c r="I175" s="1018" t="s">
        <v>98</v>
      </c>
      <c r="J175" s="1018"/>
      <c r="K175" s="1018"/>
      <c r="L175" s="1018"/>
      <c r="M175" s="1018"/>
      <c r="N175" s="1018"/>
      <c r="O175" s="1018"/>
      <c r="P175" s="1018" t="s">
        <v>99</v>
      </c>
      <c r="Q175" s="1018"/>
      <c r="R175" s="1018"/>
      <c r="S175" s="1018" t="s">
        <v>100</v>
      </c>
      <c r="T175" s="1018"/>
      <c r="U175" s="1018"/>
      <c r="V175" s="1018" t="s">
        <v>101</v>
      </c>
      <c r="W175" s="1018"/>
      <c r="Y175" s="140"/>
    </row>
    <row r="176" spans="1:65" s="134" customFormat="1" ht="14.7" customHeight="1">
      <c r="A176" s="189" t="s">
        <v>262</v>
      </c>
      <c r="B176" s="269"/>
      <c r="C176" s="269"/>
      <c r="D176" s="269"/>
      <c r="E176" s="269"/>
      <c r="F176" s="269"/>
      <c r="G176" s="269"/>
      <c r="H176" s="269"/>
      <c r="I176" s="1012">
        <f>I62+G61</f>
        <v>0</v>
      </c>
      <c r="J176" s="1013"/>
      <c r="K176" s="1013"/>
      <c r="L176" s="1013"/>
      <c r="M176" s="1013"/>
      <c r="N176" s="1013"/>
      <c r="O176" s="1014"/>
      <c r="P176" s="908" t="str">
        <f>IF($B$10=0,"",I176/$B$10)</f>
        <v/>
      </c>
      <c r="Q176" s="909"/>
      <c r="R176" s="910"/>
      <c r="S176" s="911" t="str">
        <f>IF($F$10=0,"",I176/$F$10)</f>
        <v/>
      </c>
      <c r="T176" s="912"/>
      <c r="U176" s="913"/>
      <c r="V176" s="911" t="str">
        <f>IF($H$10=0,"",I176/$H$10)</f>
        <v/>
      </c>
      <c r="W176" s="913"/>
      <c r="X176" s="137" t="s">
        <v>29</v>
      </c>
      <c r="Y176" s="159" t="str">
        <f>"Note includes wages for CM not taking time off/employing staff of "&amp;TEXT(G61,"$0,000")&amp;""</f>
        <v>Note includes wages for CM not taking time off/employing staff of $0,000</v>
      </c>
    </row>
    <row r="177" spans="1:25" s="134" customFormat="1" ht="14.7" customHeight="1">
      <c r="A177" s="189" t="s">
        <v>303</v>
      </c>
      <c r="B177" s="269"/>
      <c r="C177" s="269"/>
      <c r="D177" s="269"/>
      <c r="E177" s="269"/>
      <c r="F177" s="269"/>
      <c r="G177" s="269"/>
      <c r="H177" s="269"/>
      <c r="I177" s="1012">
        <f>I63</f>
        <v>0</v>
      </c>
      <c r="J177" s="1013"/>
      <c r="K177" s="1013"/>
      <c r="L177" s="1013"/>
      <c r="M177" s="1013"/>
      <c r="N177" s="1013"/>
      <c r="O177" s="1014"/>
      <c r="P177" s="908" t="str">
        <f>IF($B$10=0,"",I177/$B$10)</f>
        <v/>
      </c>
      <c r="Q177" s="909"/>
      <c r="R177" s="910"/>
      <c r="S177" s="911" t="str">
        <f>IF($F$10=0,"",I177/$F$10)</f>
        <v/>
      </c>
      <c r="T177" s="912"/>
      <c r="U177" s="913"/>
      <c r="V177" s="911" t="str">
        <f>IF($H$10=0,"",I177/$H$10)</f>
        <v/>
      </c>
      <c r="W177" s="913"/>
      <c r="X177" s="137"/>
      <c r="Y177" s="159"/>
    </row>
    <row r="178" spans="1:25" s="134" customFormat="1" ht="14.7" customHeight="1">
      <c r="A178" s="189" t="s">
        <v>170</v>
      </c>
      <c r="B178" s="269"/>
      <c r="C178" s="269"/>
      <c r="D178" s="269"/>
      <c r="E178" s="269"/>
      <c r="F178" s="269"/>
      <c r="G178" s="269"/>
      <c r="H178" s="269"/>
      <c r="I178" s="1012">
        <f>I79</f>
        <v>0</v>
      </c>
      <c r="J178" s="1013"/>
      <c r="K178" s="1013"/>
      <c r="L178" s="1013"/>
      <c r="M178" s="1013"/>
      <c r="N178" s="1013"/>
      <c r="O178" s="1014"/>
      <c r="P178" s="908" t="str">
        <f>IF($B$10=0,"",I178/$B$10)</f>
        <v/>
      </c>
      <c r="Q178" s="909"/>
      <c r="R178" s="910"/>
      <c r="S178" s="911" t="str">
        <f>IF($F$10=0,"",I178/$F$10)</f>
        <v/>
      </c>
      <c r="T178" s="912"/>
      <c r="U178" s="913"/>
      <c r="V178" s="911" t="str">
        <f>IF($H$10=0,"",I178/$H$10)</f>
        <v/>
      </c>
      <c r="W178" s="913"/>
      <c r="Y178" s="140"/>
    </row>
    <row r="179" spans="1:25" s="148" customFormat="1" ht="15" customHeight="1">
      <c r="A179" s="189" t="s">
        <v>304</v>
      </c>
      <c r="B179" s="269"/>
      <c r="C179" s="269"/>
      <c r="D179" s="269"/>
      <c r="E179" s="269"/>
      <c r="F179" s="269"/>
      <c r="G179" s="269"/>
      <c r="H179" s="269"/>
      <c r="I179" s="1012">
        <f>I86</f>
        <v>0</v>
      </c>
      <c r="J179" s="1013"/>
      <c r="K179" s="1013"/>
      <c r="L179" s="1013"/>
      <c r="M179" s="1013"/>
      <c r="N179" s="1013"/>
      <c r="O179" s="1014"/>
      <c r="P179" s="908" t="str">
        <f>IF($B$10=0,"",I179/$B$10)</f>
        <v/>
      </c>
      <c r="Q179" s="909"/>
      <c r="R179" s="910"/>
      <c r="S179" s="911" t="str">
        <f>IF($F$10=0,"",I179/$F$10)</f>
        <v/>
      </c>
      <c r="T179" s="912"/>
      <c r="U179" s="913"/>
      <c r="V179" s="911" t="str">
        <f>IF($H$10=0,"",I179/$H$10)</f>
        <v/>
      </c>
      <c r="W179" s="913"/>
      <c r="X179" s="134"/>
      <c r="Y179" s="140"/>
    </row>
    <row r="180" spans="1:25" s="148" customFormat="1" ht="15" customHeight="1">
      <c r="A180" s="189" t="s">
        <v>305</v>
      </c>
      <c r="B180" s="269"/>
      <c r="C180" s="269"/>
      <c r="D180" s="269"/>
      <c r="E180" s="269"/>
      <c r="F180" s="269"/>
      <c r="G180" s="269"/>
      <c r="H180" s="269"/>
      <c r="I180" s="1012">
        <f>I95-G93-G94</f>
        <v>0</v>
      </c>
      <c r="J180" s="1013"/>
      <c r="K180" s="1013"/>
      <c r="L180" s="1013"/>
      <c r="M180" s="1013"/>
      <c r="N180" s="1013"/>
      <c r="O180" s="1014"/>
      <c r="P180" s="908" t="str">
        <f t="shared" ref="P180:P189" si="16">IF($B$10=0,"",I180/$B$10)</f>
        <v/>
      </c>
      <c r="Q180" s="909"/>
      <c r="R180" s="910"/>
      <c r="S180" s="911" t="str">
        <f t="shared" ref="S180:S189" si="17">IF($F$10=0,"",I180/$F$10)</f>
        <v/>
      </c>
      <c r="T180" s="912"/>
      <c r="U180" s="913"/>
      <c r="V180" s="911" t="str">
        <f t="shared" ref="V180:V189" si="18">IF($H$10=0,"",I180/$H$10)</f>
        <v/>
      </c>
      <c r="W180" s="913"/>
      <c r="X180" s="134"/>
      <c r="Y180" s="140"/>
    </row>
    <row r="181" spans="1:25" s="148" customFormat="1" ht="15" customHeight="1">
      <c r="A181" s="189" t="s">
        <v>210</v>
      </c>
      <c r="B181" s="269"/>
      <c r="C181" s="269"/>
      <c r="D181" s="269"/>
      <c r="E181" s="269"/>
      <c r="F181" s="269"/>
      <c r="G181" s="269"/>
      <c r="H181" s="269"/>
      <c r="I181" s="1012">
        <f>I106-G105</f>
        <v>0</v>
      </c>
      <c r="J181" s="1013"/>
      <c r="K181" s="1013"/>
      <c r="L181" s="1013"/>
      <c r="M181" s="1013"/>
      <c r="N181" s="1013"/>
      <c r="O181" s="1014"/>
      <c r="P181" s="908" t="str">
        <f t="shared" si="16"/>
        <v/>
      </c>
      <c r="Q181" s="909"/>
      <c r="R181" s="910"/>
      <c r="S181" s="911" t="str">
        <f t="shared" si="17"/>
        <v/>
      </c>
      <c r="T181" s="912"/>
      <c r="U181" s="913"/>
      <c r="V181" s="911" t="str">
        <f t="shared" si="18"/>
        <v/>
      </c>
      <c r="W181" s="913"/>
      <c r="X181" s="134"/>
      <c r="Y181" s="140"/>
    </row>
    <row r="182" spans="1:25" s="148" customFormat="1" ht="15" customHeight="1">
      <c r="A182" s="189" t="s">
        <v>306</v>
      </c>
      <c r="B182" s="269"/>
      <c r="C182" s="269"/>
      <c r="D182" s="269"/>
      <c r="E182" s="269"/>
      <c r="F182" s="269"/>
      <c r="G182" s="269"/>
      <c r="H182" s="269"/>
      <c r="I182" s="1012">
        <f>I110-G109</f>
        <v>0</v>
      </c>
      <c r="J182" s="1013"/>
      <c r="K182" s="1013"/>
      <c r="L182" s="1013"/>
      <c r="M182" s="1013"/>
      <c r="N182" s="1013"/>
      <c r="O182" s="1014"/>
      <c r="P182" s="908" t="str">
        <f t="shared" si="16"/>
        <v/>
      </c>
      <c r="Q182" s="909"/>
      <c r="R182" s="910"/>
      <c r="S182" s="911" t="str">
        <f t="shared" si="17"/>
        <v/>
      </c>
      <c r="T182" s="912"/>
      <c r="U182" s="913"/>
      <c r="V182" s="911" t="str">
        <f t="shared" si="18"/>
        <v/>
      </c>
      <c r="W182" s="913"/>
      <c r="X182" s="134"/>
      <c r="Y182" s="140"/>
    </row>
    <row r="183" spans="1:25" s="148" customFormat="1" ht="15" customHeight="1">
      <c r="A183" s="185" t="s">
        <v>221</v>
      </c>
      <c r="B183" s="269"/>
      <c r="C183" s="269"/>
      <c r="D183" s="269"/>
      <c r="E183" s="269"/>
      <c r="F183" s="269"/>
      <c r="G183" s="269"/>
      <c r="H183" s="269"/>
      <c r="I183" s="1012">
        <f>I116</f>
        <v>0</v>
      </c>
      <c r="J183" s="1013"/>
      <c r="K183" s="1013"/>
      <c r="L183" s="1013"/>
      <c r="M183" s="1013"/>
      <c r="N183" s="1013"/>
      <c r="O183" s="1014"/>
      <c r="P183" s="908" t="str">
        <f t="shared" si="16"/>
        <v/>
      </c>
      <c r="Q183" s="909"/>
      <c r="R183" s="910"/>
      <c r="S183" s="911" t="str">
        <f t="shared" si="17"/>
        <v/>
      </c>
      <c r="T183" s="912"/>
      <c r="U183" s="913"/>
      <c r="V183" s="911" t="str">
        <f t="shared" si="18"/>
        <v/>
      </c>
      <c r="W183" s="913"/>
      <c r="X183" s="134"/>
      <c r="Y183" s="140"/>
    </row>
    <row r="184" spans="1:25" s="148" customFormat="1" ht="15" customHeight="1">
      <c r="A184" s="189" t="s">
        <v>231</v>
      </c>
      <c r="B184" s="269"/>
      <c r="C184" s="269"/>
      <c r="D184" s="269"/>
      <c r="E184" s="269"/>
      <c r="F184" s="269"/>
      <c r="G184" s="269"/>
      <c r="H184" s="269"/>
      <c r="I184" s="1012">
        <f>I119-G118</f>
        <v>0</v>
      </c>
      <c r="J184" s="1013"/>
      <c r="K184" s="1013"/>
      <c r="L184" s="1013"/>
      <c r="M184" s="1013"/>
      <c r="N184" s="1013"/>
      <c r="O184" s="1014"/>
      <c r="P184" s="908" t="str">
        <f t="shared" si="16"/>
        <v/>
      </c>
      <c r="Q184" s="909"/>
      <c r="R184" s="910"/>
      <c r="S184" s="911" t="str">
        <f t="shared" si="17"/>
        <v/>
      </c>
      <c r="T184" s="912"/>
      <c r="U184" s="913"/>
      <c r="V184" s="911" t="str">
        <f t="shared" si="18"/>
        <v/>
      </c>
      <c r="W184" s="913"/>
      <c r="X184" s="134"/>
      <c r="Y184" s="140"/>
    </row>
    <row r="185" spans="1:25" s="148" customFormat="1" ht="15" customHeight="1">
      <c r="A185" s="189" t="s">
        <v>234</v>
      </c>
      <c r="B185" s="269"/>
      <c r="C185" s="269"/>
      <c r="D185" s="269"/>
      <c r="E185" s="269"/>
      <c r="F185" s="269"/>
      <c r="G185" s="269"/>
      <c r="H185" s="269"/>
      <c r="I185" s="1012">
        <f>I131-G130</f>
        <v>0</v>
      </c>
      <c r="J185" s="1013"/>
      <c r="K185" s="1013"/>
      <c r="L185" s="1013"/>
      <c r="M185" s="1013"/>
      <c r="N185" s="1013"/>
      <c r="O185" s="1014"/>
      <c r="P185" s="908" t="str">
        <f t="shared" si="16"/>
        <v/>
      </c>
      <c r="Q185" s="909"/>
      <c r="R185" s="910"/>
      <c r="S185" s="911" t="str">
        <f t="shared" si="17"/>
        <v/>
      </c>
      <c r="T185" s="912"/>
      <c r="U185" s="913"/>
      <c r="V185" s="911" t="str">
        <f t="shared" si="18"/>
        <v/>
      </c>
      <c r="W185" s="913"/>
      <c r="X185" s="134"/>
      <c r="Y185" s="140"/>
    </row>
    <row r="186" spans="1:25" s="148" customFormat="1" ht="15" customHeight="1">
      <c r="A186" s="189" t="s">
        <v>251</v>
      </c>
      <c r="B186" s="269"/>
      <c r="C186" s="269"/>
      <c r="D186" s="269"/>
      <c r="E186" s="269"/>
      <c r="F186" s="269"/>
      <c r="G186" s="269"/>
      <c r="H186" s="269"/>
      <c r="I186" s="1012">
        <f>I138-G137</f>
        <v>0</v>
      </c>
      <c r="J186" s="1013"/>
      <c r="K186" s="1013"/>
      <c r="L186" s="1013"/>
      <c r="M186" s="1013"/>
      <c r="N186" s="1013"/>
      <c r="O186" s="1014"/>
      <c r="P186" s="908" t="str">
        <f t="shared" si="16"/>
        <v/>
      </c>
      <c r="Q186" s="909"/>
      <c r="R186" s="910"/>
      <c r="S186" s="911" t="str">
        <f t="shared" si="17"/>
        <v/>
      </c>
      <c r="T186" s="912"/>
      <c r="U186" s="913"/>
      <c r="V186" s="911" t="str">
        <f t="shared" si="18"/>
        <v/>
      </c>
      <c r="W186" s="913"/>
      <c r="X186" s="134"/>
      <c r="Y186" s="140"/>
    </row>
    <row r="187" spans="1:25" s="148" customFormat="1" ht="15" customHeight="1">
      <c r="A187" s="189" t="s">
        <v>261</v>
      </c>
      <c r="B187" s="269"/>
      <c r="C187" s="269"/>
      <c r="D187" s="269"/>
      <c r="E187" s="269"/>
      <c r="F187" s="269"/>
      <c r="G187" s="269"/>
      <c r="H187" s="269"/>
      <c r="I187" s="1012">
        <f>I142</f>
        <v>0</v>
      </c>
      <c r="J187" s="1013"/>
      <c r="K187" s="1013"/>
      <c r="L187" s="1013"/>
      <c r="M187" s="1013"/>
      <c r="N187" s="1013"/>
      <c r="O187" s="1014"/>
      <c r="P187" s="908" t="str">
        <f t="shared" si="16"/>
        <v/>
      </c>
      <c r="Q187" s="909"/>
      <c r="R187" s="910"/>
      <c r="S187" s="911" t="str">
        <f t="shared" si="17"/>
        <v/>
      </c>
      <c r="T187" s="912"/>
      <c r="U187" s="913"/>
      <c r="V187" s="911" t="str">
        <f t="shared" si="18"/>
        <v/>
      </c>
      <c r="W187" s="913"/>
      <c r="X187" s="134"/>
      <c r="Y187" s="140"/>
    </row>
    <row r="188" spans="1:25" s="148" customFormat="1" ht="15" customHeight="1">
      <c r="A188" s="189" t="s">
        <v>307</v>
      </c>
      <c r="B188" s="269"/>
      <c r="C188" s="269"/>
      <c r="D188" s="269"/>
      <c r="E188" s="269"/>
      <c r="F188" s="269"/>
      <c r="G188" s="269"/>
      <c r="H188" s="269"/>
      <c r="I188" s="1012">
        <f>I148</f>
        <v>0</v>
      </c>
      <c r="J188" s="1013"/>
      <c r="K188" s="1013"/>
      <c r="L188" s="1013"/>
      <c r="M188" s="1013"/>
      <c r="N188" s="1013"/>
      <c r="O188" s="1014"/>
      <c r="P188" s="908" t="str">
        <f t="shared" si="16"/>
        <v/>
      </c>
      <c r="Q188" s="909"/>
      <c r="R188" s="910"/>
      <c r="S188" s="911" t="str">
        <f t="shared" si="17"/>
        <v/>
      </c>
      <c r="T188" s="912"/>
      <c r="U188" s="913"/>
      <c r="V188" s="911" t="str">
        <f t="shared" si="18"/>
        <v/>
      </c>
      <c r="W188" s="913"/>
      <c r="X188" s="134"/>
      <c r="Y188" s="140"/>
    </row>
    <row r="189" spans="1:25" s="148" customFormat="1" ht="15" customHeight="1">
      <c r="A189" s="189" t="s">
        <v>49</v>
      </c>
      <c r="B189" s="269"/>
      <c r="C189" s="269"/>
      <c r="D189" s="269"/>
      <c r="E189" s="269"/>
      <c r="F189" s="269"/>
      <c r="G189" s="269"/>
      <c r="H189" s="269"/>
      <c r="I189" s="1015">
        <f>I152+I151</f>
        <v>0</v>
      </c>
      <c r="J189" s="1016"/>
      <c r="K189" s="1016"/>
      <c r="L189" s="1016"/>
      <c r="M189" s="1016"/>
      <c r="N189" s="1016"/>
      <c r="O189" s="1017"/>
      <c r="P189" s="908" t="str">
        <f t="shared" si="16"/>
        <v/>
      </c>
      <c r="Q189" s="909"/>
      <c r="R189" s="910"/>
      <c r="S189" s="911" t="str">
        <f t="shared" si="17"/>
        <v/>
      </c>
      <c r="T189" s="912"/>
      <c r="U189" s="913"/>
      <c r="V189" s="911" t="str">
        <f t="shared" si="18"/>
        <v/>
      </c>
      <c r="W189" s="913"/>
      <c r="X189" s="134"/>
      <c r="Y189" s="140"/>
    </row>
    <row r="190" spans="1:25" s="148" customFormat="1" ht="15" customHeight="1">
      <c r="A190" s="943" t="s">
        <v>285</v>
      </c>
      <c r="B190" s="944"/>
      <c r="C190" s="944"/>
      <c r="D190" s="945"/>
      <c r="E190" s="899" t="s">
        <v>308</v>
      </c>
      <c r="F190" s="899"/>
      <c r="G190" s="899" t="s">
        <v>288</v>
      </c>
      <c r="H190" s="899"/>
      <c r="I190" s="927"/>
      <c r="J190" s="928"/>
      <c r="K190" s="928"/>
      <c r="L190" s="928"/>
      <c r="M190" s="928"/>
      <c r="N190" s="928"/>
      <c r="O190" s="928"/>
      <c r="P190" s="995"/>
      <c r="Q190" s="996"/>
      <c r="R190" s="997"/>
      <c r="S190" s="995"/>
      <c r="T190" s="996"/>
      <c r="U190" s="997"/>
      <c r="V190" s="975"/>
      <c r="W190" s="976"/>
      <c r="X190" s="134"/>
      <c r="Y190" s="140"/>
    </row>
    <row r="191" spans="1:25" s="148" customFormat="1" ht="15" customHeight="1">
      <c r="A191" s="943"/>
      <c r="B191" s="944"/>
      <c r="C191" s="944"/>
      <c r="D191" s="945"/>
      <c r="E191" s="899"/>
      <c r="F191" s="899"/>
      <c r="G191" s="899"/>
      <c r="H191" s="899"/>
      <c r="I191" s="244"/>
      <c r="J191" s="245"/>
      <c r="K191" s="245"/>
      <c r="L191" s="245"/>
      <c r="M191" s="245"/>
      <c r="N191" s="245"/>
      <c r="O191" s="246"/>
      <c r="P191" s="995"/>
      <c r="Q191" s="996"/>
      <c r="R191" s="997"/>
      <c r="S191" s="995"/>
      <c r="T191" s="996"/>
      <c r="U191" s="997"/>
      <c r="V191" s="975"/>
      <c r="W191" s="976"/>
      <c r="X191" s="134"/>
      <c r="Y191" s="140"/>
    </row>
    <row r="192" spans="1:25" s="148" customFormat="1" ht="15" customHeight="1">
      <c r="A192" s="946" t="s">
        <v>309</v>
      </c>
      <c r="B192" s="947"/>
      <c r="C192" s="947"/>
      <c r="D192" s="948"/>
      <c r="E192" s="1007">
        <f>I174-SUM(I176:O189)</f>
        <v>0</v>
      </c>
      <c r="F192" s="1008"/>
      <c r="G192" s="1007">
        <f>E192/2</f>
        <v>0</v>
      </c>
      <c r="H192" s="1009"/>
      <c r="I192" s="1010">
        <f>I156</f>
        <v>0</v>
      </c>
      <c r="J192" s="898"/>
      <c r="K192" s="898"/>
      <c r="L192" s="898"/>
      <c r="M192" s="898"/>
      <c r="N192" s="898"/>
      <c r="O192" s="1011"/>
      <c r="P192" s="901" t="str">
        <f>IF($B$10=0,"",I192/$B$10)</f>
        <v/>
      </c>
      <c r="Q192" s="901"/>
      <c r="R192" s="901"/>
      <c r="S192" s="902" t="str">
        <f>IF($F$10=0,"",I192/$F$10)</f>
        <v/>
      </c>
      <c r="T192" s="902"/>
      <c r="U192" s="902"/>
      <c r="V192" s="902" t="str">
        <f>IF($H$10=0,"",I192/$H$10)</f>
        <v/>
      </c>
      <c r="W192" s="902"/>
      <c r="X192" s="134"/>
      <c r="Y192" s="140"/>
    </row>
    <row r="193" spans="1:25" s="148" customFormat="1" ht="15" customHeight="1">
      <c r="A193" s="952" t="s">
        <v>294</v>
      </c>
      <c r="B193" s="952"/>
      <c r="C193" s="952"/>
      <c r="D193" s="952"/>
      <c r="E193" s="952"/>
      <c r="F193" s="952"/>
      <c r="G193" s="952"/>
      <c r="H193" s="952"/>
      <c r="I193" s="953">
        <f>SUM(I176:O192)</f>
        <v>0</v>
      </c>
      <c r="J193" s="953"/>
      <c r="K193" s="953"/>
      <c r="L193" s="953"/>
      <c r="M193" s="953"/>
      <c r="N193" s="953"/>
      <c r="O193" s="953"/>
      <c r="P193" s="954">
        <f>SUM(P176:P192)</f>
        <v>0</v>
      </c>
      <c r="Q193" s="954"/>
      <c r="R193" s="954"/>
      <c r="S193" s="955">
        <f>SUM(S176:S192)</f>
        <v>0</v>
      </c>
      <c r="T193" s="955"/>
      <c r="U193" s="955"/>
      <c r="V193" s="955">
        <f>SUM(V176:V192)</f>
        <v>0</v>
      </c>
      <c r="W193" s="955"/>
      <c r="X193" s="134"/>
      <c r="Y193" s="140"/>
    </row>
    <row r="194" spans="1:25" s="148" customFormat="1" ht="10.199999999999999" customHeight="1">
      <c r="A194" s="929"/>
      <c r="B194" s="930"/>
      <c r="C194" s="930"/>
      <c r="D194" s="930"/>
      <c r="E194" s="930"/>
      <c r="F194" s="930"/>
      <c r="G194" s="930"/>
      <c r="H194" s="930"/>
      <c r="I194" s="930"/>
      <c r="J194" s="930"/>
      <c r="K194" s="930"/>
      <c r="L194" s="930"/>
      <c r="M194" s="930"/>
      <c r="N194" s="930"/>
      <c r="O194" s="930"/>
      <c r="P194" s="930"/>
      <c r="Q194" s="930"/>
      <c r="R194" s="930"/>
      <c r="S194" s="930"/>
      <c r="T194" s="930"/>
      <c r="U194" s="930"/>
      <c r="V194" s="930"/>
      <c r="W194" s="930"/>
      <c r="X194" s="134"/>
      <c r="Y194" s="140"/>
    </row>
    <row r="195" spans="1:25" s="148" customFormat="1" ht="15" customHeight="1">
      <c r="A195" s="931" t="s">
        <v>296</v>
      </c>
      <c r="B195" s="932"/>
      <c r="C195" s="932"/>
      <c r="D195" s="932"/>
      <c r="E195" s="932"/>
      <c r="F195" s="932"/>
      <c r="G195" s="932"/>
      <c r="H195" s="933"/>
      <c r="I195" s="934">
        <f>I174-I193</f>
        <v>0</v>
      </c>
      <c r="J195" s="935"/>
      <c r="K195" s="935"/>
      <c r="L195" s="935"/>
      <c r="M195" s="935"/>
      <c r="N195" s="935"/>
      <c r="O195" s="936"/>
      <c r="P195" s="937">
        <f>P174-P193</f>
        <v>0</v>
      </c>
      <c r="Q195" s="938"/>
      <c r="R195" s="939"/>
      <c r="S195" s="940">
        <f>S174-S193</f>
        <v>0</v>
      </c>
      <c r="T195" s="941"/>
      <c r="U195" s="942"/>
      <c r="V195" s="940">
        <v>30.571428571428498</v>
      </c>
      <c r="W195" s="941"/>
      <c r="X195" s="134"/>
      <c r="Y195" s="663"/>
    </row>
    <row r="196" spans="1:25" s="148" customFormat="1" ht="15" customHeight="1">
      <c r="A196" s="956"/>
      <c r="B196" s="956"/>
      <c r="C196" s="956"/>
      <c r="D196" s="956"/>
      <c r="E196" s="956"/>
      <c r="F196" s="956"/>
      <c r="G196" s="134"/>
      <c r="H196" s="134"/>
      <c r="I196" s="134"/>
      <c r="J196" s="134"/>
      <c r="K196" s="134"/>
      <c r="L196" s="134"/>
      <c r="M196" s="134"/>
      <c r="N196" s="134"/>
      <c r="O196" s="134"/>
      <c r="P196" s="134"/>
      <c r="Q196" s="134"/>
      <c r="R196" s="134"/>
      <c r="S196" s="134"/>
      <c r="T196" s="134"/>
      <c r="U196" s="134"/>
      <c r="V196" s="134"/>
      <c r="W196" s="134"/>
      <c r="X196" s="134"/>
      <c r="Y196" s="140"/>
    </row>
    <row r="197" spans="1:25" s="148" customFormat="1" ht="20.100000000000001" customHeight="1">
      <c r="A197" s="300"/>
      <c r="B197" s="300"/>
      <c r="C197" s="300"/>
      <c r="D197" s="300"/>
      <c r="E197" s="300"/>
      <c r="F197" s="300"/>
      <c r="G197" s="300"/>
      <c r="H197" s="300"/>
      <c r="I197" s="1186"/>
      <c r="J197" s="1186"/>
      <c r="K197" s="1186"/>
      <c r="L197" s="1186"/>
      <c r="M197" s="1186"/>
      <c r="N197" s="1186"/>
      <c r="O197" s="1186"/>
      <c r="P197" s="300"/>
      <c r="Q197" s="300"/>
      <c r="R197" s="300"/>
      <c r="S197" s="300"/>
      <c r="T197" s="300"/>
      <c r="U197" s="300"/>
      <c r="V197" s="300"/>
      <c r="W197" s="300"/>
      <c r="X197" s="134"/>
      <c r="Y197" s="140"/>
    </row>
    <row r="198" spans="1:25" s="148" customFormat="1" ht="8.25" customHeight="1">
      <c r="A198" s="300"/>
      <c r="B198" s="300"/>
      <c r="C198" s="300"/>
      <c r="D198" s="300"/>
      <c r="E198" s="300"/>
      <c r="F198" s="300"/>
      <c r="G198" s="300"/>
      <c r="H198" s="300"/>
      <c r="I198" s="301"/>
      <c r="J198" s="301"/>
      <c r="K198" s="301"/>
      <c r="L198" s="301"/>
      <c r="M198" s="301"/>
      <c r="N198" s="301"/>
      <c r="O198" s="301"/>
      <c r="P198" s="300"/>
      <c r="Q198" s="300"/>
      <c r="R198" s="300"/>
      <c r="S198" s="300"/>
      <c r="T198" s="300"/>
      <c r="U198" s="300"/>
      <c r="V198" s="300"/>
      <c r="W198" s="300"/>
      <c r="X198" s="134"/>
      <c r="Y198" s="140"/>
    </row>
    <row r="199" spans="1:25" s="148" customFormat="1" ht="20.100000000000001" customHeight="1">
      <c r="A199" s="300"/>
      <c r="B199" s="300"/>
      <c r="C199" s="300"/>
      <c r="D199" s="300"/>
      <c r="E199" s="300"/>
      <c r="F199" s="300"/>
      <c r="G199" s="360"/>
      <c r="H199" s="300"/>
      <c r="I199" s="303"/>
      <c r="J199" s="300"/>
      <c r="K199" s="300"/>
      <c r="L199" s="300"/>
      <c r="M199" s="300"/>
      <c r="N199" s="300"/>
      <c r="O199" s="300"/>
      <c r="P199" s="300"/>
      <c r="Q199" s="300"/>
      <c r="R199" s="300"/>
      <c r="S199" s="300"/>
      <c r="T199" s="300"/>
      <c r="U199" s="300"/>
      <c r="V199" s="300"/>
      <c r="W199" s="300"/>
    </row>
    <row r="200" spans="1:25" s="148" customFormat="1" ht="9" customHeight="1">
      <c r="A200" s="300"/>
      <c r="B200" s="300"/>
      <c r="C200" s="300"/>
      <c r="D200" s="300"/>
      <c r="E200" s="300"/>
      <c r="F200" s="300"/>
      <c r="G200" s="360"/>
      <c r="H200" s="300"/>
      <c r="I200" s="303"/>
      <c r="J200" s="300"/>
      <c r="K200" s="300"/>
      <c r="L200" s="300"/>
      <c r="M200" s="300"/>
      <c r="N200" s="300"/>
      <c r="O200" s="300"/>
      <c r="P200" s="300"/>
      <c r="Q200" s="300"/>
      <c r="R200" s="300"/>
      <c r="S200" s="300"/>
      <c r="T200" s="300"/>
      <c r="U200" s="300"/>
      <c r="V200" s="300"/>
      <c r="W200" s="300"/>
    </row>
    <row r="201" spans="1:25" s="148" customFormat="1" ht="20.100000000000001" customHeight="1">
      <c r="A201" s="300"/>
      <c r="B201" s="300"/>
      <c r="C201" s="300"/>
      <c r="D201" s="300"/>
      <c r="E201" s="300"/>
      <c r="F201" s="300"/>
      <c r="G201" s="360"/>
      <c r="H201" s="300"/>
      <c r="I201" s="303"/>
      <c r="J201" s="300"/>
      <c r="K201" s="300"/>
      <c r="L201" s="300"/>
      <c r="M201" s="300"/>
      <c r="N201" s="300"/>
      <c r="O201" s="300"/>
      <c r="P201" s="300"/>
      <c r="Q201" s="300"/>
      <c r="R201" s="300"/>
      <c r="S201" s="300"/>
      <c r="T201" s="300"/>
      <c r="U201" s="300"/>
      <c r="V201" s="300"/>
      <c r="W201" s="300"/>
    </row>
    <row r="202" spans="1:25" s="148" customFormat="1" ht="15" customHeight="1">
      <c r="A202" s="300"/>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row>
    <row r="203" spans="1:25" s="148" customFormat="1" ht="1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row>
    <row r="204" spans="1:25" s="148" customFormat="1" ht="1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row>
    <row r="205" spans="1:25" s="148" customFormat="1" ht="1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row>
    <row r="206" spans="1:25" s="148" customFormat="1" ht="1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row>
    <row r="207" spans="1:25" s="148" customFormat="1" ht="1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row>
    <row r="208" spans="1:25" s="148" customFormat="1" ht="1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row>
    <row r="209" spans="1:23" s="148" customFormat="1" ht="1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row>
    <row r="210" spans="1:23" s="148" customFormat="1" ht="1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row>
    <row r="211" spans="1:23" s="148" customFormat="1" ht="1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row>
    <row r="212" spans="1:23" s="148" customFormat="1" ht="1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row>
    <row r="213" spans="1:23" s="148" customFormat="1" ht="1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row>
    <row r="214" spans="1:23" s="148" customFormat="1" ht="1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row>
    <row r="215" spans="1:23" s="148" customFormat="1" ht="1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row>
    <row r="216" spans="1:23" s="148" customFormat="1" ht="1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row>
    <row r="217" spans="1:23" s="148" customFormat="1" ht="1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row>
    <row r="218" spans="1:23" s="148" customFormat="1" ht="1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row>
    <row r="219" spans="1:23" s="148" customFormat="1" ht="1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row>
    <row r="220" spans="1:23" s="148" customFormat="1" ht="1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row>
    <row r="221" spans="1:23" s="148" customFormat="1" ht="1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row>
    <row r="222" spans="1:23" s="148" customFormat="1" ht="1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row>
    <row r="223" spans="1:23" s="148" customFormat="1" ht="1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row>
    <row r="224" spans="1:23" s="148" customFormat="1" ht="1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row>
    <row r="225" spans="1:23" s="148" customFormat="1" ht="1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row>
    <row r="226" spans="1:23" s="148" customFormat="1" ht="1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row>
    <row r="227" spans="1:23" s="148" customFormat="1" ht="1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row>
    <row r="228" spans="1:23" s="148" customFormat="1" ht="1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row>
    <row r="229" spans="1:23" s="148" customFormat="1" ht="1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row>
    <row r="230" spans="1:23" s="148" customFormat="1" ht="1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row>
    <row r="231" spans="1:23" s="148" customFormat="1" ht="1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row>
    <row r="232" spans="1:23" s="148" customFormat="1" ht="1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row>
    <row r="233" spans="1:23" s="148" customFormat="1" ht="1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row>
    <row r="234" spans="1:23" s="148" customFormat="1" ht="1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row>
    <row r="235" spans="1:23" s="148" customFormat="1" ht="1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row>
    <row r="236" spans="1:23" s="148" customFormat="1" ht="1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row>
    <row r="237" spans="1:23" s="148" customFormat="1" ht="1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row>
    <row r="238" spans="1:23" s="148" customFormat="1" ht="1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row>
    <row r="239" spans="1:23" s="148" customFormat="1" ht="15" customHeight="1">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row>
    <row r="240" spans="1:23" s="148" customFormat="1" ht="15" customHeight="1">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row>
    <row r="241" spans="1:23" s="148" customFormat="1" ht="15" customHeight="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row>
    <row r="242" spans="1:23" s="148" customFormat="1" ht="15" customHeight="1">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row>
    <row r="243" spans="1:23" s="148" customFormat="1" ht="15" customHeight="1">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row>
    <row r="244" spans="1:23" s="148" customFormat="1" ht="15" customHeight="1">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row>
    <row r="245" spans="1:23" s="148" customFormat="1" ht="1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row>
    <row r="246" spans="1:23" s="148" customFormat="1" ht="1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row>
    <row r="247" spans="1:23" s="148" customFormat="1" ht="15" customHeight="1">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row>
    <row r="248" spans="1:23" s="148" customFormat="1" ht="15" customHeight="1">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row>
    <row r="249" spans="1:23" s="148" customFormat="1" ht="15" customHeight="1">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row>
    <row r="250" spans="1:23" s="148" customFormat="1" ht="15" customHeight="1">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row>
    <row r="251" spans="1:23" s="148" customFormat="1" ht="15" customHeight="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row>
    <row r="252" spans="1:23" s="148" customFormat="1" ht="15" customHeight="1">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row>
    <row r="253" spans="1:23" s="148" customFormat="1" ht="15" customHeight="1">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row>
    <row r="254" spans="1:23" s="148" customFormat="1" ht="15" customHeight="1">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row>
    <row r="255" spans="1:23" s="148" customFormat="1" ht="15" customHeight="1">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row>
    <row r="256" spans="1:23" s="148" customFormat="1" ht="15" customHeight="1">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row>
    <row r="257" spans="1:23" s="148" customFormat="1" ht="15" customHeight="1">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row>
    <row r="258" spans="1:23" s="148" customFormat="1" ht="15" customHeight="1">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row>
    <row r="259" spans="1:23" s="148" customFormat="1" ht="15"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row>
    <row r="260" spans="1:23" s="148" customFormat="1" ht="15" customHeight="1">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row>
    <row r="261" spans="1:23" s="148" customFormat="1" ht="15" customHeight="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row>
    <row r="262" spans="1:23" s="148" customFormat="1" ht="15" customHeight="1">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row>
    <row r="263" spans="1:23" s="148" customFormat="1" ht="15" customHeight="1">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row>
    <row r="264" spans="1:23" s="148" customFormat="1" ht="15" customHeight="1">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row>
    <row r="265" spans="1:23" s="148" customFormat="1" ht="15"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row>
    <row r="266" spans="1:23" s="148" customFormat="1" ht="15"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row>
    <row r="267" spans="1:23" s="148" customFormat="1" ht="15" customHeight="1">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row>
    <row r="268" spans="1:23" s="148" customFormat="1" ht="15" customHeight="1">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row>
    <row r="269" spans="1:23" s="148" customFormat="1" ht="15" customHeight="1">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row>
    <row r="270" spans="1:23" s="148" customFormat="1" ht="15" customHeight="1">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row>
    <row r="271" spans="1:23" s="148" customFormat="1" ht="15" customHeight="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row>
    <row r="272" spans="1:23" s="148" customFormat="1" ht="15" customHeight="1">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row>
    <row r="273" spans="1:23" s="148" customFormat="1" ht="15" customHeight="1">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row>
    <row r="274" spans="1:23" s="148" customFormat="1" ht="15" customHeight="1">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row>
    <row r="275" spans="1:23" s="148" customFormat="1" ht="15" customHeight="1">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row>
    <row r="276" spans="1:23" s="148" customFormat="1" ht="15" customHeight="1">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row>
    <row r="277" spans="1:23" s="148" customFormat="1" ht="15" customHeight="1">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row>
    <row r="278" spans="1:23" s="148" customFormat="1" ht="15" customHeight="1">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row>
    <row r="279" spans="1:23" s="148" customFormat="1" ht="15" customHeight="1">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row>
    <row r="280" spans="1:23" s="148" customFormat="1" ht="15" customHeight="1">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row>
    <row r="281" spans="1:23" s="148" customFormat="1" ht="15" customHeight="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row>
    <row r="282" spans="1:23" s="148" customFormat="1" ht="15" customHeight="1">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row>
    <row r="283" spans="1:23" s="148" customFormat="1" ht="15" customHeight="1">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row>
    <row r="284" spans="1:23" s="148" customFormat="1" ht="15" customHeight="1">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row>
    <row r="285" spans="1:23" s="148" customFormat="1" ht="15" customHeight="1">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row>
    <row r="286" spans="1:23" s="148" customFormat="1" ht="15" customHeight="1">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row>
    <row r="287" spans="1:23" s="148" customFormat="1" ht="15" customHeight="1">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row>
    <row r="288" spans="1:23" s="148" customFormat="1" ht="15" customHeight="1">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row>
    <row r="289" spans="1:23" s="148" customFormat="1" ht="15" customHeight="1">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row>
    <row r="290" spans="1:23" s="148" customFormat="1" ht="15" customHeight="1">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row>
    <row r="291" spans="1:23" s="148" customFormat="1" ht="15" customHeight="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row>
    <row r="292" spans="1:23" s="148" customFormat="1" ht="15" customHeight="1">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row>
    <row r="293" spans="1:23" s="148" customFormat="1" ht="15" customHeight="1">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row>
    <row r="294" spans="1:23" s="148" customFormat="1" ht="15" customHeight="1">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row>
    <row r="295" spans="1:23" s="148" customFormat="1" ht="15" customHeight="1">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row>
    <row r="296" spans="1:23" s="148" customFormat="1" ht="15" customHeight="1">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row>
    <row r="297" spans="1:23" s="148" customFormat="1" ht="15" customHeight="1">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row>
    <row r="298" spans="1:23" s="148" customFormat="1" ht="15" customHeight="1">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row>
    <row r="299" spans="1:23" s="148" customFormat="1" ht="15" customHeight="1">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row>
    <row r="300" spans="1:23" s="148" customFormat="1" ht="15" customHeight="1">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row>
    <row r="301" spans="1:23" s="148" customFormat="1" ht="15" customHeight="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row>
    <row r="302" spans="1:23" s="148" customFormat="1" ht="15" customHeight="1">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row>
    <row r="303" spans="1:23" s="148" customFormat="1" ht="15" customHeight="1">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row>
    <row r="304" spans="1:23" s="148" customFormat="1" ht="15" customHeight="1">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row>
    <row r="305" spans="1:23" s="148" customFormat="1" ht="15" customHeight="1">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row>
    <row r="306" spans="1:23" s="148" customFormat="1" ht="15" customHeight="1">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row>
    <row r="307" spans="1:23" s="148" customFormat="1" ht="15" customHeight="1">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row>
    <row r="308" spans="1:23" s="148" customFormat="1" ht="15" customHeight="1">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row>
    <row r="309" spans="1:23" s="148" customFormat="1" ht="15" customHeight="1">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row>
    <row r="310" spans="1:23" s="148" customFormat="1" ht="15" customHeight="1">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row>
    <row r="311" spans="1:23" s="148" customFormat="1" ht="15" customHeight="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row>
    <row r="312" spans="1:23" s="148" customFormat="1" ht="15" customHeight="1">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row>
    <row r="313" spans="1:23" s="148" customFormat="1" ht="15" customHeight="1">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row>
    <row r="314" spans="1:23" s="148" customFormat="1" ht="15" customHeight="1">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row>
    <row r="315" spans="1:23" s="148" customFormat="1" ht="15" customHeight="1">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row>
    <row r="316" spans="1:23" s="148" customFormat="1" ht="15" customHeight="1">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row>
    <row r="317" spans="1:23" s="148" customFormat="1" ht="15" customHeight="1">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row>
    <row r="318" spans="1:23" s="148" customFormat="1" ht="15" customHeight="1">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row>
    <row r="319" spans="1:23" s="148" customFormat="1" ht="15" customHeight="1">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row>
    <row r="320" spans="1:23" s="148" customFormat="1" ht="15" customHeight="1">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row>
    <row r="321" spans="1:23" s="148" customFormat="1" ht="15" customHeight="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row>
    <row r="322" spans="1:23" s="148" customFormat="1" ht="15" customHeight="1">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row>
    <row r="323" spans="1:23" s="148" customFormat="1" ht="15" customHeight="1">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row>
    <row r="324" spans="1:23" s="148" customFormat="1" ht="15" customHeight="1">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row>
    <row r="325" spans="1:23" s="148" customFormat="1" ht="15" customHeight="1">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row>
    <row r="326" spans="1:23" s="148" customFormat="1" ht="15" customHeight="1">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row>
    <row r="327" spans="1:23" s="148" customFormat="1" ht="15" customHeight="1">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row>
    <row r="328" spans="1:23" s="148" customFormat="1" ht="15" customHeight="1">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row>
    <row r="329" spans="1:23" s="148" customFormat="1" ht="15" customHeight="1">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row>
    <row r="330" spans="1:23" s="148" customFormat="1" ht="15" customHeight="1">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row>
    <row r="331" spans="1:23" s="148" customFormat="1" ht="15" customHeight="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row>
  </sheetData>
  <sheetProtection algorithmName="SHA-512" hashValue="uZMs//mTgqEzUW00cYQZAzIcXSJkjNDPkkYOARGyG/GtWn/zBSTHw/28nef19sEHxHCWf3Gr7jrW7fmye3HlIA==" saltValue="74czI8+33sIFa6eUkwdN4g==" spinCount="100000" sheet="1" selectLockedCells="1"/>
  <mergeCells count="862">
    <mergeCell ref="P56:R56"/>
    <mergeCell ref="S48:U48"/>
    <mergeCell ref="P53:R53"/>
    <mergeCell ref="P62:R62"/>
    <mergeCell ref="S57:U57"/>
    <mergeCell ref="B41:D41"/>
    <mergeCell ref="A82:F82"/>
    <mergeCell ref="A69:F69"/>
    <mergeCell ref="A70:F70"/>
    <mergeCell ref="A67:F67"/>
    <mergeCell ref="G27:H27"/>
    <mergeCell ref="G34:H34"/>
    <mergeCell ref="G71:H71"/>
    <mergeCell ref="E20:G20"/>
    <mergeCell ref="G36:H36"/>
    <mergeCell ref="G55:H55"/>
    <mergeCell ref="G52:H52"/>
    <mergeCell ref="G53:H53"/>
    <mergeCell ref="A76:C76"/>
    <mergeCell ref="A53:D53"/>
    <mergeCell ref="A54:D54"/>
    <mergeCell ref="A46:H46"/>
    <mergeCell ref="G38:H38"/>
    <mergeCell ref="G29:H29"/>
    <mergeCell ref="Y33:AF33"/>
    <mergeCell ref="I83:O83"/>
    <mergeCell ref="I84:O84"/>
    <mergeCell ref="G30:H30"/>
    <mergeCell ref="V101:W101"/>
    <mergeCell ref="V103:W103"/>
    <mergeCell ref="V104:W104"/>
    <mergeCell ref="V97:W97"/>
    <mergeCell ref="P97:R97"/>
    <mergeCell ref="S97:U97"/>
    <mergeCell ref="I102:W102"/>
    <mergeCell ref="P104:R104"/>
    <mergeCell ref="S104:U104"/>
    <mergeCell ref="V89:W89"/>
    <mergeCell ref="A86:H86"/>
    <mergeCell ref="A87:H87"/>
    <mergeCell ref="P85:R85"/>
    <mergeCell ref="S85:U85"/>
    <mergeCell ref="V85:W85"/>
    <mergeCell ref="S83:U83"/>
    <mergeCell ref="V83:W83"/>
    <mergeCell ref="P82:R82"/>
    <mergeCell ref="S80:U80"/>
    <mergeCell ref="V95:W95"/>
    <mergeCell ref="G156:H156"/>
    <mergeCell ref="I156:O156"/>
    <mergeCell ref="P155:R155"/>
    <mergeCell ref="G150:H150"/>
    <mergeCell ref="V154:W154"/>
    <mergeCell ref="G155:H155"/>
    <mergeCell ref="V153:W153"/>
    <mergeCell ref="I154:O154"/>
    <mergeCell ref="P154:R154"/>
    <mergeCell ref="S154:U154"/>
    <mergeCell ref="I152:O152"/>
    <mergeCell ref="V149:W149"/>
    <mergeCell ref="P152:R152"/>
    <mergeCell ref="S152:U152"/>
    <mergeCell ref="V152:W152"/>
    <mergeCell ref="V151:W151"/>
    <mergeCell ref="V150:W150"/>
    <mergeCell ref="I149:O149"/>
    <mergeCell ref="X155:X156"/>
    <mergeCell ref="I153:O153"/>
    <mergeCell ref="P153:R153"/>
    <mergeCell ref="S153:U153"/>
    <mergeCell ref="I81:O81"/>
    <mergeCell ref="V87:W87"/>
    <mergeCell ref="P87:R87"/>
    <mergeCell ref="V86:W86"/>
    <mergeCell ref="P81:R81"/>
    <mergeCell ref="S81:U81"/>
    <mergeCell ref="V81:W81"/>
    <mergeCell ref="V80:W80"/>
    <mergeCell ref="P79:R79"/>
    <mergeCell ref="S79:U79"/>
    <mergeCell ref="V79:W79"/>
    <mergeCell ref="I86:O86"/>
    <mergeCell ref="A22:E22"/>
    <mergeCell ref="A23:E23"/>
    <mergeCell ref="A24:E24"/>
    <mergeCell ref="G64:H64"/>
    <mergeCell ref="A65:F65"/>
    <mergeCell ref="A79:H79"/>
    <mergeCell ref="G78:H78"/>
    <mergeCell ref="A71:F71"/>
    <mergeCell ref="A72:F72"/>
    <mergeCell ref="G74:H74"/>
    <mergeCell ref="G58:H58"/>
    <mergeCell ref="G54:H54"/>
    <mergeCell ref="G56:H56"/>
    <mergeCell ref="G57:H57"/>
    <mergeCell ref="B39:D39"/>
    <mergeCell ref="B40:D40"/>
    <mergeCell ref="G60:H60"/>
    <mergeCell ref="G59:H59"/>
    <mergeCell ref="G35:H35"/>
    <mergeCell ref="F49:H49"/>
    <mergeCell ref="G76:H76"/>
    <mergeCell ref="A73:D73"/>
    <mergeCell ref="A61:F61"/>
    <mergeCell ref="G61:H61"/>
    <mergeCell ref="Y160:AD160"/>
    <mergeCell ref="Y130:AF131"/>
    <mergeCell ref="Y134:AF134"/>
    <mergeCell ref="Y147:AA147"/>
    <mergeCell ref="Y109:AA109"/>
    <mergeCell ref="Y118:AA118"/>
    <mergeCell ref="Y137:AA137"/>
    <mergeCell ref="Y146:AA146"/>
    <mergeCell ref="Y153:AD153"/>
    <mergeCell ref="Y148:AF150"/>
    <mergeCell ref="Y156:AF157"/>
    <mergeCell ref="Y94:AA94"/>
    <mergeCell ref="Y105:AA105"/>
    <mergeCell ref="Y67:AF67"/>
    <mergeCell ref="Y82:AF85"/>
    <mergeCell ref="Y46:AE46"/>
    <mergeCell ref="Y50:AF57"/>
    <mergeCell ref="Y93:AA93"/>
    <mergeCell ref="Y58:AF59"/>
    <mergeCell ref="Y61:AF61"/>
    <mergeCell ref="Y95:AA95"/>
    <mergeCell ref="X80:AF81"/>
    <mergeCell ref="G70:H70"/>
    <mergeCell ref="Y42:AA42"/>
    <mergeCell ref="Y44:AA44"/>
    <mergeCell ref="Y45:AA45"/>
    <mergeCell ref="Y64:AA64"/>
    <mergeCell ref="Y65:AA65"/>
    <mergeCell ref="S65:U65"/>
    <mergeCell ref="V45:W45"/>
    <mergeCell ref="I46:O46"/>
    <mergeCell ref="P46:R46"/>
    <mergeCell ref="S46:U46"/>
    <mergeCell ref="S64:U64"/>
    <mergeCell ref="V64:W64"/>
    <mergeCell ref="V65:W65"/>
    <mergeCell ref="V47:W47"/>
    <mergeCell ref="V49:W49"/>
    <mergeCell ref="V53:W53"/>
    <mergeCell ref="V54:W54"/>
    <mergeCell ref="V57:W57"/>
    <mergeCell ref="V50:W50"/>
    <mergeCell ref="V48:W48"/>
    <mergeCell ref="I44:O44"/>
    <mergeCell ref="S63:U63"/>
    <mergeCell ref="V46:W46"/>
    <mergeCell ref="G75:H75"/>
    <mergeCell ref="P130:R130"/>
    <mergeCell ref="P123:R123"/>
    <mergeCell ref="S123:U123"/>
    <mergeCell ref="S120:U120"/>
    <mergeCell ref="I127:O127"/>
    <mergeCell ref="P105:R105"/>
    <mergeCell ref="P106:R106"/>
    <mergeCell ref="G126:H126"/>
    <mergeCell ref="G124:H124"/>
    <mergeCell ref="G128:H128"/>
    <mergeCell ref="I107:O107"/>
    <mergeCell ref="G125:H125"/>
    <mergeCell ref="I117:O117"/>
    <mergeCell ref="G115:H115"/>
    <mergeCell ref="G121:H121"/>
    <mergeCell ref="G122:H122"/>
    <mergeCell ref="G85:H85"/>
    <mergeCell ref="G88:H88"/>
    <mergeCell ref="I85:O85"/>
    <mergeCell ref="P84:R84"/>
    <mergeCell ref="I82:O82"/>
    <mergeCell ref="S82:U82"/>
    <mergeCell ref="I79:O79"/>
    <mergeCell ref="P51:R51"/>
    <mergeCell ref="S52:U52"/>
    <mergeCell ref="P49:R49"/>
    <mergeCell ref="P47:R47"/>
    <mergeCell ref="S47:U47"/>
    <mergeCell ref="P44:R44"/>
    <mergeCell ref="S44:U44"/>
    <mergeCell ref="P64:R64"/>
    <mergeCell ref="I50:O50"/>
    <mergeCell ref="S62:U62"/>
    <mergeCell ref="S56:U56"/>
    <mergeCell ref="I62:O62"/>
    <mergeCell ref="P60:R60"/>
    <mergeCell ref="S60:U60"/>
    <mergeCell ref="I47:O47"/>
    <mergeCell ref="I52:O52"/>
    <mergeCell ref="I53:O53"/>
    <mergeCell ref="P52:R52"/>
    <mergeCell ref="S49:U49"/>
    <mergeCell ref="S51:U51"/>
    <mergeCell ref="P57:R57"/>
    <mergeCell ref="S53:U53"/>
    <mergeCell ref="P54:R54"/>
    <mergeCell ref="S54:U54"/>
    <mergeCell ref="I197:O197"/>
    <mergeCell ref="A163:W163"/>
    <mergeCell ref="A164:W166"/>
    <mergeCell ref="I159:O159"/>
    <mergeCell ref="P159:R159"/>
    <mergeCell ref="V159:W159"/>
    <mergeCell ref="A93:F93"/>
    <mergeCell ref="G99:H99"/>
    <mergeCell ref="A98:C98"/>
    <mergeCell ref="A99:C99"/>
    <mergeCell ref="I95:O95"/>
    <mergeCell ref="S147:U147"/>
    <mergeCell ref="P147:R147"/>
    <mergeCell ref="S131:U131"/>
    <mergeCell ref="V132:W132"/>
    <mergeCell ref="P132:R132"/>
    <mergeCell ref="S143:U143"/>
    <mergeCell ref="V143:W143"/>
    <mergeCell ref="S145:U145"/>
    <mergeCell ref="V145:W145"/>
    <mergeCell ref="S144:U144"/>
    <mergeCell ref="S146:U146"/>
    <mergeCell ref="P149:R149"/>
    <mergeCell ref="S149:U149"/>
    <mergeCell ref="P25:R25"/>
    <mergeCell ref="I20:O20"/>
    <mergeCell ref="F15:G15"/>
    <mergeCell ref="V34:W34"/>
    <mergeCell ref="P38:R38"/>
    <mergeCell ref="S38:U38"/>
    <mergeCell ref="S37:U37"/>
    <mergeCell ref="S36:U36"/>
    <mergeCell ref="S34:U34"/>
    <mergeCell ref="P37:R37"/>
    <mergeCell ref="P34:R34"/>
    <mergeCell ref="G28:H28"/>
    <mergeCell ref="I30:O30"/>
    <mergeCell ref="I35:O35"/>
    <mergeCell ref="G37:H37"/>
    <mergeCell ref="P27:R27"/>
    <mergeCell ref="P28:R28"/>
    <mergeCell ref="S28:U28"/>
    <mergeCell ref="P30:R30"/>
    <mergeCell ref="S24:U24"/>
    <mergeCell ref="V33:W33"/>
    <mergeCell ref="I31:O31"/>
    <mergeCell ref="I29:O29"/>
    <mergeCell ref="P31:R31"/>
    <mergeCell ref="G117:H117"/>
    <mergeCell ref="G93:H93"/>
    <mergeCell ref="G92:H92"/>
    <mergeCell ref="F24:G24"/>
    <mergeCell ref="S23:U23"/>
    <mergeCell ref="S26:U26"/>
    <mergeCell ref="I13:O13"/>
    <mergeCell ref="P20:R20"/>
    <mergeCell ref="S20:U20"/>
    <mergeCell ref="P24:R24"/>
    <mergeCell ref="F21:G21"/>
    <mergeCell ref="F22:G22"/>
    <mergeCell ref="F23:G23"/>
    <mergeCell ref="S16:U16"/>
    <mergeCell ref="G25:H25"/>
    <mergeCell ref="S15:U15"/>
    <mergeCell ref="S22:U22"/>
    <mergeCell ref="P23:R23"/>
    <mergeCell ref="I22:O22"/>
    <mergeCell ref="P22:R22"/>
    <mergeCell ref="S25:U25"/>
    <mergeCell ref="P26:R26"/>
    <mergeCell ref="P14:R14"/>
    <mergeCell ref="I25:O25"/>
    <mergeCell ref="G69:H69"/>
    <mergeCell ref="P36:R36"/>
    <mergeCell ref="I167:O167"/>
    <mergeCell ref="P143:R143"/>
    <mergeCell ref="I146:O146"/>
    <mergeCell ref="P146:R146"/>
    <mergeCell ref="P145:R145"/>
    <mergeCell ref="P117:R117"/>
    <mergeCell ref="P116:R116"/>
    <mergeCell ref="P100:R100"/>
    <mergeCell ref="G83:H83"/>
    <mergeCell ref="G84:H84"/>
    <mergeCell ref="G123:H123"/>
    <mergeCell ref="I114:O114"/>
    <mergeCell ref="G127:H127"/>
    <mergeCell ref="A106:H106"/>
    <mergeCell ref="I106:O106"/>
    <mergeCell ref="G100:H100"/>
    <mergeCell ref="G101:H101"/>
    <mergeCell ref="G102:H102"/>
    <mergeCell ref="G103:H103"/>
    <mergeCell ref="G105:H105"/>
    <mergeCell ref="G96:H96"/>
    <mergeCell ref="A158:F158"/>
    <mergeCell ref="G158:H158"/>
    <mergeCell ref="P158:R158"/>
    <mergeCell ref="S158:U158"/>
    <mergeCell ref="V158:W158"/>
    <mergeCell ref="G26:H26"/>
    <mergeCell ref="G39:H39"/>
    <mergeCell ref="I65:O65"/>
    <mergeCell ref="P65:R65"/>
    <mergeCell ref="G80:H80"/>
    <mergeCell ref="P63:R63"/>
    <mergeCell ref="G77:H77"/>
    <mergeCell ref="I40:O40"/>
    <mergeCell ref="I78:O78"/>
    <mergeCell ref="I63:O63"/>
    <mergeCell ref="P80:R80"/>
    <mergeCell ref="G72:H72"/>
    <mergeCell ref="I48:O48"/>
    <mergeCell ref="P48:R48"/>
    <mergeCell ref="I56:O56"/>
    <mergeCell ref="I57:O57"/>
    <mergeCell ref="I80:O80"/>
    <mergeCell ref="G65:H65"/>
    <mergeCell ref="I64:O64"/>
    <mergeCell ref="G31:H31"/>
    <mergeCell ref="A45:H45"/>
    <mergeCell ref="I45:O45"/>
    <mergeCell ref="G50:H50"/>
    <mergeCell ref="G51:H51"/>
    <mergeCell ref="G32:H32"/>
    <mergeCell ref="A161:W161"/>
    <mergeCell ref="A162:H162"/>
    <mergeCell ref="I162:O162"/>
    <mergeCell ref="P162:R162"/>
    <mergeCell ref="S162:U162"/>
    <mergeCell ref="V162:W162"/>
    <mergeCell ref="S155:U155"/>
    <mergeCell ref="A160:H160"/>
    <mergeCell ref="I160:O160"/>
    <mergeCell ref="P160:R160"/>
    <mergeCell ref="S160:U160"/>
    <mergeCell ref="V160:W160"/>
    <mergeCell ref="A157:D157"/>
    <mergeCell ref="G157:H157"/>
    <mergeCell ref="P157:R157"/>
    <mergeCell ref="S157:U157"/>
    <mergeCell ref="V157:W157"/>
    <mergeCell ref="A68:F68"/>
    <mergeCell ref="G68:H68"/>
    <mergeCell ref="A50:D50"/>
    <mergeCell ref="A51:D51"/>
    <mergeCell ref="A52:D52"/>
    <mergeCell ref="I34:O34"/>
    <mergeCell ref="I60:O60"/>
    <mergeCell ref="I37:O37"/>
    <mergeCell ref="G67:H67"/>
    <mergeCell ref="G63:H63"/>
    <mergeCell ref="I36:O36"/>
    <mergeCell ref="I38:O38"/>
    <mergeCell ref="I54:O54"/>
    <mergeCell ref="I51:O51"/>
    <mergeCell ref="I39:O39"/>
    <mergeCell ref="G40:H40"/>
    <mergeCell ref="I49:O49"/>
    <mergeCell ref="A48:H48"/>
    <mergeCell ref="A55:D55"/>
    <mergeCell ref="A56:D56"/>
    <mergeCell ref="A57:D57"/>
    <mergeCell ref="A58:D58"/>
    <mergeCell ref="A43:H43"/>
    <mergeCell ref="A44:H44"/>
    <mergeCell ref="A42:H42"/>
    <mergeCell ref="B35:D35"/>
    <mergeCell ref="G118:H118"/>
    <mergeCell ref="V146:W146"/>
    <mergeCell ref="I131:O131"/>
    <mergeCell ref="S134:U134"/>
    <mergeCell ref="V134:W134"/>
    <mergeCell ref="I135:O135"/>
    <mergeCell ref="P135:R135"/>
    <mergeCell ref="S135:U135"/>
    <mergeCell ref="V135:W135"/>
    <mergeCell ref="P134:R134"/>
    <mergeCell ref="P133:R133"/>
    <mergeCell ref="S133:U133"/>
    <mergeCell ref="V133:W133"/>
    <mergeCell ref="P131:R131"/>
    <mergeCell ref="S132:U132"/>
    <mergeCell ref="I137:O137"/>
    <mergeCell ref="P137:R137"/>
    <mergeCell ref="P121:R121"/>
    <mergeCell ref="V131:W131"/>
    <mergeCell ref="S121:U121"/>
    <mergeCell ref="S113:U113"/>
    <mergeCell ref="G112:H112"/>
    <mergeCell ref="G113:H113"/>
    <mergeCell ref="G114:H114"/>
    <mergeCell ref="S107:U107"/>
    <mergeCell ref="S112:U112"/>
    <mergeCell ref="I111:O111"/>
    <mergeCell ref="P115:R115"/>
    <mergeCell ref="S115:U115"/>
    <mergeCell ref="G109:H109"/>
    <mergeCell ref="P111:R111"/>
    <mergeCell ref="P108:R108"/>
    <mergeCell ref="S110:U110"/>
    <mergeCell ref="P107:R107"/>
    <mergeCell ref="A100:C100"/>
    <mergeCell ref="A101:C101"/>
    <mergeCell ref="A102:C102"/>
    <mergeCell ref="A103:C103"/>
    <mergeCell ref="G107:H107"/>
    <mergeCell ref="G111:H111"/>
    <mergeCell ref="I116:O116"/>
    <mergeCell ref="G108:H108"/>
    <mergeCell ref="A110:H110"/>
    <mergeCell ref="I110:O110"/>
    <mergeCell ref="G98:H98"/>
    <mergeCell ref="A88:F88"/>
    <mergeCell ref="S95:U95"/>
    <mergeCell ref="P83:R83"/>
    <mergeCell ref="P88:R88"/>
    <mergeCell ref="P86:R86"/>
    <mergeCell ref="S86:U86"/>
    <mergeCell ref="G89:H89"/>
    <mergeCell ref="G82:H82"/>
    <mergeCell ref="G91:H91"/>
    <mergeCell ref="P29:R29"/>
    <mergeCell ref="P103:R103"/>
    <mergeCell ref="S103:U103"/>
    <mergeCell ref="S106:U106"/>
    <mergeCell ref="P89:R89"/>
    <mergeCell ref="S84:U84"/>
    <mergeCell ref="V84:W84"/>
    <mergeCell ref="P96:R96"/>
    <mergeCell ref="S96:U96"/>
    <mergeCell ref="V96:W96"/>
    <mergeCell ref="P98:R98"/>
    <mergeCell ref="S98:U98"/>
    <mergeCell ref="V98:W98"/>
    <mergeCell ref="P99:R99"/>
    <mergeCell ref="S99:U99"/>
    <mergeCell ref="V99:W99"/>
    <mergeCell ref="P101:R101"/>
    <mergeCell ref="V88:W88"/>
    <mergeCell ref="P95:R95"/>
    <mergeCell ref="S88:U88"/>
    <mergeCell ref="S89:U89"/>
    <mergeCell ref="S87:U87"/>
    <mergeCell ref="P45:R45"/>
    <mergeCell ref="P50:R50"/>
    <mergeCell ref="I24:O24"/>
    <mergeCell ref="I27:O27"/>
    <mergeCell ref="I28:O28"/>
    <mergeCell ref="V112:W112"/>
    <mergeCell ref="S117:U117"/>
    <mergeCell ref="V118:W118"/>
    <mergeCell ref="V106:W106"/>
    <mergeCell ref="S105:U105"/>
    <mergeCell ref="V105:W105"/>
    <mergeCell ref="S116:U116"/>
    <mergeCell ref="S118:U118"/>
    <mergeCell ref="I43:O43"/>
    <mergeCell ref="P43:R43"/>
    <mergeCell ref="S29:U29"/>
    <mergeCell ref="S30:U30"/>
    <mergeCell ref="S31:U31"/>
    <mergeCell ref="V32:W32"/>
    <mergeCell ref="S32:U32"/>
    <mergeCell ref="S33:U33"/>
    <mergeCell ref="S27:U27"/>
    <mergeCell ref="P32:R32"/>
    <mergeCell ref="I32:O32"/>
    <mergeCell ref="I33:O33"/>
    <mergeCell ref="P33:R33"/>
    <mergeCell ref="V111:W111"/>
    <mergeCell ref="V37:W37"/>
    <mergeCell ref="V107:W107"/>
    <mergeCell ref="S111:U111"/>
    <mergeCell ref="S108:U108"/>
    <mergeCell ref="S100:U100"/>
    <mergeCell ref="V100:W100"/>
    <mergeCell ref="S101:U101"/>
    <mergeCell ref="S35:U35"/>
    <mergeCell ref="V44:W44"/>
    <mergeCell ref="S43:U43"/>
    <mergeCell ref="V43:W43"/>
    <mergeCell ref="S39:U39"/>
    <mergeCell ref="V82:W82"/>
    <mergeCell ref="V63:W63"/>
    <mergeCell ref="V56:W56"/>
    <mergeCell ref="V62:W62"/>
    <mergeCell ref="V60:W60"/>
    <mergeCell ref="S50:U50"/>
    <mergeCell ref="I23:O23"/>
    <mergeCell ref="P21:R21"/>
    <mergeCell ref="S19:U19"/>
    <mergeCell ref="V19:W19"/>
    <mergeCell ref="I17:O17"/>
    <mergeCell ref="I18:O18"/>
    <mergeCell ref="V23:W23"/>
    <mergeCell ref="V21:W21"/>
    <mergeCell ref="V22:W22"/>
    <mergeCell ref="S17:U17"/>
    <mergeCell ref="V17:W17"/>
    <mergeCell ref="V20:W20"/>
    <mergeCell ref="V18:W18"/>
    <mergeCell ref="S21:U21"/>
    <mergeCell ref="A11:H11"/>
    <mergeCell ref="I11:O11"/>
    <mergeCell ref="P11:R11"/>
    <mergeCell ref="S11:U11"/>
    <mergeCell ref="I19:O19"/>
    <mergeCell ref="P19:R19"/>
    <mergeCell ref="I21:O21"/>
    <mergeCell ref="P15:R15"/>
    <mergeCell ref="P17:R17"/>
    <mergeCell ref="F13:G13"/>
    <mergeCell ref="F12:G12"/>
    <mergeCell ref="F14:G14"/>
    <mergeCell ref="F16:G16"/>
    <mergeCell ref="F17:G17"/>
    <mergeCell ref="A13:C13"/>
    <mergeCell ref="I15:O15"/>
    <mergeCell ref="I16:O16"/>
    <mergeCell ref="P18:R18"/>
    <mergeCell ref="S18:U18"/>
    <mergeCell ref="A15:C15"/>
    <mergeCell ref="A16:C16"/>
    <mergeCell ref="A14:C14"/>
    <mergeCell ref="F18:G18"/>
    <mergeCell ref="V10:W10"/>
    <mergeCell ref="V8:W8"/>
    <mergeCell ref="V9:W9"/>
    <mergeCell ref="I12:O12"/>
    <mergeCell ref="S14:U14"/>
    <mergeCell ref="V14:W14"/>
    <mergeCell ref="Q10:R10"/>
    <mergeCell ref="S10:U10"/>
    <mergeCell ref="V16:W16"/>
    <mergeCell ref="L10:N10"/>
    <mergeCell ref="V11:W11"/>
    <mergeCell ref="V13:W13"/>
    <mergeCell ref="S13:U13"/>
    <mergeCell ref="P13:R13"/>
    <mergeCell ref="V15:W15"/>
    <mergeCell ref="P16:R16"/>
    <mergeCell ref="I14:O14"/>
    <mergeCell ref="A9:C9"/>
    <mergeCell ref="F7:G7"/>
    <mergeCell ref="F8:G8"/>
    <mergeCell ref="D8:E8"/>
    <mergeCell ref="N5:O5"/>
    <mergeCell ref="N7:O7"/>
    <mergeCell ref="N8:O8"/>
    <mergeCell ref="D7:E7"/>
    <mergeCell ref="O10:P10"/>
    <mergeCell ref="A8:C8"/>
    <mergeCell ref="B10:D10"/>
    <mergeCell ref="J5:M5"/>
    <mergeCell ref="J7:M7"/>
    <mergeCell ref="J8:M8"/>
    <mergeCell ref="H7:I7"/>
    <mergeCell ref="H8:I8"/>
    <mergeCell ref="J6:M6"/>
    <mergeCell ref="H5:I5"/>
    <mergeCell ref="H6:I6"/>
    <mergeCell ref="A1:W1"/>
    <mergeCell ref="L2:O2"/>
    <mergeCell ref="P2:Q2"/>
    <mergeCell ref="R2:V2"/>
    <mergeCell ref="V4:W4"/>
    <mergeCell ref="A6:C6"/>
    <mergeCell ref="D4:E4"/>
    <mergeCell ref="F4:G4"/>
    <mergeCell ref="F5:G5"/>
    <mergeCell ref="F6:G6"/>
    <mergeCell ref="N6:O6"/>
    <mergeCell ref="J4:M4"/>
    <mergeCell ref="D6:E6"/>
    <mergeCell ref="A4:C4"/>
    <mergeCell ref="A5:C5"/>
    <mergeCell ref="N4:O4"/>
    <mergeCell ref="P5:W7"/>
    <mergeCell ref="H2:K2"/>
    <mergeCell ref="A7:C7"/>
    <mergeCell ref="B2:G2"/>
    <mergeCell ref="D5:E5"/>
    <mergeCell ref="A3:W3"/>
    <mergeCell ref="H4:I4"/>
    <mergeCell ref="B36:D36"/>
    <mergeCell ref="B37:D37"/>
    <mergeCell ref="V35:W35"/>
    <mergeCell ref="V38:W38"/>
    <mergeCell ref="V36:W36"/>
    <mergeCell ref="P35:R35"/>
    <mergeCell ref="V110:W110"/>
    <mergeCell ref="V109:W109"/>
    <mergeCell ref="S109:U109"/>
    <mergeCell ref="P109:R109"/>
    <mergeCell ref="V108:W108"/>
    <mergeCell ref="P110:R110"/>
    <mergeCell ref="V52:W52"/>
    <mergeCell ref="V42:W42"/>
    <mergeCell ref="V51:W51"/>
    <mergeCell ref="S45:U45"/>
    <mergeCell ref="V39:W39"/>
    <mergeCell ref="A89:F89"/>
    <mergeCell ref="G94:H94"/>
    <mergeCell ref="G104:H104"/>
    <mergeCell ref="G97:H97"/>
    <mergeCell ref="A95:H95"/>
    <mergeCell ref="G81:H81"/>
    <mergeCell ref="A104:C104"/>
    <mergeCell ref="V116:W116"/>
    <mergeCell ref="P112:R112"/>
    <mergeCell ref="V130:W130"/>
    <mergeCell ref="S130:U130"/>
    <mergeCell ref="V125:W125"/>
    <mergeCell ref="P125:R125"/>
    <mergeCell ref="V124:W124"/>
    <mergeCell ref="V117:W117"/>
    <mergeCell ref="V128:W128"/>
    <mergeCell ref="V121:W121"/>
    <mergeCell ref="P122:R122"/>
    <mergeCell ref="S122:U122"/>
    <mergeCell ref="V122:W122"/>
    <mergeCell ref="V126:W126"/>
    <mergeCell ref="V123:W123"/>
    <mergeCell ref="P128:R128"/>
    <mergeCell ref="V120:W120"/>
    <mergeCell ref="V113:W113"/>
    <mergeCell ref="P114:R114"/>
    <mergeCell ref="S114:U114"/>
    <mergeCell ref="V114:W114"/>
    <mergeCell ref="V119:W119"/>
    <mergeCell ref="V115:W115"/>
    <mergeCell ref="P113:R113"/>
    <mergeCell ref="G133:H133"/>
    <mergeCell ref="G134:H134"/>
    <mergeCell ref="G135:H135"/>
    <mergeCell ref="G136:H136"/>
    <mergeCell ref="I134:O134"/>
    <mergeCell ref="P136:R136"/>
    <mergeCell ref="A131:H131"/>
    <mergeCell ref="A116:H116"/>
    <mergeCell ref="S128:U128"/>
    <mergeCell ref="P118:R118"/>
    <mergeCell ref="I119:O119"/>
    <mergeCell ref="P119:R119"/>
    <mergeCell ref="S119:U119"/>
    <mergeCell ref="G120:H120"/>
    <mergeCell ref="I120:O120"/>
    <mergeCell ref="P120:R120"/>
    <mergeCell ref="I123:O123"/>
    <mergeCell ref="I126:O126"/>
    <mergeCell ref="S124:U124"/>
    <mergeCell ref="G130:H130"/>
    <mergeCell ref="S125:U125"/>
    <mergeCell ref="P126:R126"/>
    <mergeCell ref="S126:U126"/>
    <mergeCell ref="P124:R124"/>
    <mergeCell ref="D170:G170"/>
    <mergeCell ref="I170:O170"/>
    <mergeCell ref="A171:C171"/>
    <mergeCell ref="F171:G171"/>
    <mergeCell ref="I171:O171"/>
    <mergeCell ref="P171:R171"/>
    <mergeCell ref="S171:U171"/>
    <mergeCell ref="I177:O177"/>
    <mergeCell ref="P181:R181"/>
    <mergeCell ref="I172:O172"/>
    <mergeCell ref="P172:R172"/>
    <mergeCell ref="S172:U172"/>
    <mergeCell ref="A175:H175"/>
    <mergeCell ref="I175:O175"/>
    <mergeCell ref="P175:R175"/>
    <mergeCell ref="S175:U175"/>
    <mergeCell ref="I173:O173"/>
    <mergeCell ref="P173:R173"/>
    <mergeCell ref="S173:U173"/>
    <mergeCell ref="A174:H174"/>
    <mergeCell ref="I174:O174"/>
    <mergeCell ref="P174:R174"/>
    <mergeCell ref="S174:U174"/>
    <mergeCell ref="P177:R177"/>
    <mergeCell ref="V172:W172"/>
    <mergeCell ref="S136:U136"/>
    <mergeCell ref="S140:U140"/>
    <mergeCell ref="I151:O151"/>
    <mergeCell ref="P151:R151"/>
    <mergeCell ref="S151:U151"/>
    <mergeCell ref="I140:O140"/>
    <mergeCell ref="V136:W136"/>
    <mergeCell ref="S138:U138"/>
    <mergeCell ref="V144:W144"/>
    <mergeCell ref="V140:W140"/>
    <mergeCell ref="S141:U141"/>
    <mergeCell ref="V141:W141"/>
    <mergeCell ref="S142:U142"/>
    <mergeCell ref="V142:W142"/>
    <mergeCell ref="V138:W138"/>
    <mergeCell ref="V147:W147"/>
    <mergeCell ref="I138:O138"/>
    <mergeCell ref="S139:U139"/>
    <mergeCell ref="V148:W148"/>
    <mergeCell ref="I143:O143"/>
    <mergeCell ref="I136:O136"/>
    <mergeCell ref="P144:R144"/>
    <mergeCell ref="V171:W171"/>
    <mergeCell ref="P182:R182"/>
    <mergeCell ref="P183:R183"/>
    <mergeCell ref="I182:O182"/>
    <mergeCell ref="P176:R176"/>
    <mergeCell ref="S176:U176"/>
    <mergeCell ref="V176:W176"/>
    <mergeCell ref="S182:U182"/>
    <mergeCell ref="V182:W182"/>
    <mergeCell ref="I176:O176"/>
    <mergeCell ref="S181:U181"/>
    <mergeCell ref="S177:U177"/>
    <mergeCell ref="V177:W177"/>
    <mergeCell ref="V173:W173"/>
    <mergeCell ref="I178:O178"/>
    <mergeCell ref="I179:O179"/>
    <mergeCell ref="I180:O180"/>
    <mergeCell ref="I181:O181"/>
    <mergeCell ref="V181:W181"/>
    <mergeCell ref="S178:U178"/>
    <mergeCell ref="V178:W178"/>
    <mergeCell ref="S179:U179"/>
    <mergeCell ref="P180:R180"/>
    <mergeCell ref="V179:W179"/>
    <mergeCell ref="S180:U180"/>
    <mergeCell ref="V180:W180"/>
    <mergeCell ref="V175:W175"/>
    <mergeCell ref="V174:W174"/>
    <mergeCell ref="S190:U190"/>
    <mergeCell ref="V190:W190"/>
    <mergeCell ref="P191:R191"/>
    <mergeCell ref="S191:U191"/>
    <mergeCell ref="V191:W191"/>
    <mergeCell ref="P187:R187"/>
    <mergeCell ref="S192:U192"/>
    <mergeCell ref="V192:W192"/>
    <mergeCell ref="I183:O183"/>
    <mergeCell ref="I184:O184"/>
    <mergeCell ref="I185:O185"/>
    <mergeCell ref="S189:U189"/>
    <mergeCell ref="V189:W189"/>
    <mergeCell ref="P184:R184"/>
    <mergeCell ref="S184:U184"/>
    <mergeCell ref="V184:W184"/>
    <mergeCell ref="P185:R185"/>
    <mergeCell ref="S185:U185"/>
    <mergeCell ref="V185:W185"/>
    <mergeCell ref="S186:U186"/>
    <mergeCell ref="V186:W186"/>
    <mergeCell ref="E192:F192"/>
    <mergeCell ref="G192:H192"/>
    <mergeCell ref="I192:O192"/>
    <mergeCell ref="P192:R192"/>
    <mergeCell ref="I186:O186"/>
    <mergeCell ref="I187:O187"/>
    <mergeCell ref="I188:O188"/>
    <mergeCell ref="I189:O189"/>
    <mergeCell ref="E190:F191"/>
    <mergeCell ref="G190:H191"/>
    <mergeCell ref="I190:O190"/>
    <mergeCell ref="P190:R190"/>
    <mergeCell ref="P186:R186"/>
    <mergeCell ref="A169:H169"/>
    <mergeCell ref="I169:O169"/>
    <mergeCell ref="P169:R169"/>
    <mergeCell ref="S169:U169"/>
    <mergeCell ref="V169:W169"/>
    <mergeCell ref="V139:W139"/>
    <mergeCell ref="S137:U137"/>
    <mergeCell ref="V137:W137"/>
    <mergeCell ref="V155:W155"/>
    <mergeCell ref="P156:R156"/>
    <mergeCell ref="S156:U156"/>
    <mergeCell ref="I142:O142"/>
    <mergeCell ref="P142:R142"/>
    <mergeCell ref="G140:H140"/>
    <mergeCell ref="G139:H139"/>
    <mergeCell ref="V156:W156"/>
    <mergeCell ref="I139:O139"/>
    <mergeCell ref="P139:R139"/>
    <mergeCell ref="P138:R138"/>
    <mergeCell ref="G144:H144"/>
    <mergeCell ref="I147:O147"/>
    <mergeCell ref="I141:O141"/>
    <mergeCell ref="P141:R141"/>
    <mergeCell ref="A147:H147"/>
    <mergeCell ref="A196:F196"/>
    <mergeCell ref="A21:E21"/>
    <mergeCell ref="Y21:AE24"/>
    <mergeCell ref="G41:H41"/>
    <mergeCell ref="I41:O41"/>
    <mergeCell ref="I42:O42"/>
    <mergeCell ref="P42:R42"/>
    <mergeCell ref="S42:U42"/>
    <mergeCell ref="Y28:AF29"/>
    <mergeCell ref="Y31:AF32"/>
    <mergeCell ref="V31:W31"/>
    <mergeCell ref="V30:W30"/>
    <mergeCell ref="V26:W26"/>
    <mergeCell ref="V27:W27"/>
    <mergeCell ref="V28:W28"/>
    <mergeCell ref="V29:W29"/>
    <mergeCell ref="V25:W25"/>
    <mergeCell ref="Y89:AA89"/>
    <mergeCell ref="V24:W24"/>
    <mergeCell ref="P39:R39"/>
    <mergeCell ref="X32:X33"/>
    <mergeCell ref="Y168:AF169"/>
    <mergeCell ref="A74:C74"/>
    <mergeCell ref="A75:C75"/>
    <mergeCell ref="A194:W194"/>
    <mergeCell ref="A195:H195"/>
    <mergeCell ref="I195:O195"/>
    <mergeCell ref="P195:R195"/>
    <mergeCell ref="S195:U195"/>
    <mergeCell ref="V195:W195"/>
    <mergeCell ref="A190:D191"/>
    <mergeCell ref="A192:D192"/>
    <mergeCell ref="A168:W168"/>
    <mergeCell ref="S187:U187"/>
    <mergeCell ref="V187:W187"/>
    <mergeCell ref="P188:R188"/>
    <mergeCell ref="S188:U188"/>
    <mergeCell ref="V188:W188"/>
    <mergeCell ref="P189:R189"/>
    <mergeCell ref="A193:H193"/>
    <mergeCell ref="I193:O193"/>
    <mergeCell ref="P193:R193"/>
    <mergeCell ref="S193:U193"/>
    <mergeCell ref="V193:W193"/>
    <mergeCell ref="S183:U183"/>
    <mergeCell ref="V183:W183"/>
    <mergeCell ref="P178:R178"/>
    <mergeCell ref="P179:R179"/>
    <mergeCell ref="Y162:AD162"/>
    <mergeCell ref="Y113:AF113"/>
    <mergeCell ref="G129:H129"/>
    <mergeCell ref="G146:H146"/>
    <mergeCell ref="I144:O144"/>
    <mergeCell ref="E155:F155"/>
    <mergeCell ref="G159:H159"/>
    <mergeCell ref="I150:O150"/>
    <mergeCell ref="P150:R150"/>
    <mergeCell ref="S150:U150"/>
    <mergeCell ref="A148:H148"/>
    <mergeCell ref="I148:O148"/>
    <mergeCell ref="P148:R148"/>
    <mergeCell ref="S148:U148"/>
    <mergeCell ref="G151:H151"/>
    <mergeCell ref="S159:U159"/>
    <mergeCell ref="A132:H132"/>
    <mergeCell ref="E156:F156"/>
    <mergeCell ref="G141:H141"/>
    <mergeCell ref="P140:R140"/>
    <mergeCell ref="A143:H143"/>
    <mergeCell ref="G145:H145"/>
    <mergeCell ref="G137:H137"/>
    <mergeCell ref="I132:O132"/>
  </mergeCells>
  <conditionalFormatting sqref="G102:H102">
    <cfRule type="cellIs" dxfId="41" priority="1" operator="equal">
      <formula>0</formula>
    </cfRule>
  </conditionalFormatting>
  <conditionalFormatting sqref="I49:O49 G60 I62:W63 X70:X73 X78:X79 I86:W86 I88:O94 I95:W95 I96:O101 I102 I103:O105 I106:W114 I112:O115 I116:W126 I127 P127:W127 I128:W131 I132:O137 I138:W142 I143:O145 I146:W148 I149:P149 S149 V149 I150:W151 I152:P152 S152 V152 I155:O155 P156:W156 I156:I158 P157:P158 S157:S158 V157:V158 I159:W160">
    <cfRule type="cellIs" dxfId="40" priority="57" stopIfTrue="1" operator="lessThan">
      <formula>0</formula>
    </cfRule>
  </conditionalFormatting>
  <conditionalFormatting sqref="I190:O191 I192 P192:W192">
    <cfRule type="cellIs" dxfId="39" priority="31" stopIfTrue="1" operator="lessThan">
      <formula>0</formula>
    </cfRule>
  </conditionalFormatting>
  <conditionalFormatting sqref="I79:W79">
    <cfRule type="cellIs" dxfId="38" priority="8" stopIfTrue="1" operator="lessThan">
      <formula>0</formula>
    </cfRule>
  </conditionalFormatting>
  <conditionalFormatting sqref="I193:W193 I195:W195">
    <cfRule type="cellIs" dxfId="37" priority="30" stopIfTrue="1" operator="lessThan">
      <formula>0</formula>
    </cfRule>
  </conditionalFormatting>
  <conditionalFormatting sqref="I153:X154">
    <cfRule type="cellIs" dxfId="36" priority="18" stopIfTrue="1" operator="lessThan">
      <formula>0</formula>
    </cfRule>
  </conditionalFormatting>
  <conditionalFormatting sqref="I162:X162">
    <cfRule type="cellIs" dxfId="35" priority="5" stopIfTrue="1" operator="lessThan">
      <formula>0</formula>
    </cfRule>
  </conditionalFormatting>
  <conditionalFormatting sqref="J10:K10 S10:U10">
    <cfRule type="cellIs" dxfId="34" priority="58" stopIfTrue="1" operator="greaterThan">
      <formula>0</formula>
    </cfRule>
  </conditionalFormatting>
  <conditionalFormatting sqref="N4:N8">
    <cfRule type="cellIs" dxfId="33" priority="53" stopIfTrue="1" operator="lessThan">
      <formula>0</formula>
    </cfRule>
  </conditionalFormatting>
  <conditionalFormatting sqref="O10:P10">
    <cfRule type="cellIs" dxfId="32" priority="59" stopIfTrue="1" operator="greaterThan">
      <formula>0</formula>
    </cfRule>
    <cfRule type="cellIs" dxfId="31" priority="60" stopIfTrue="1" operator="equal">
      <formula>0</formula>
    </cfRule>
  </conditionalFormatting>
  <conditionalFormatting sqref="P64:W65">
    <cfRule type="cellIs" dxfId="30" priority="9" stopIfTrue="1" operator="lessThan">
      <formula>0</formula>
    </cfRule>
  </conditionalFormatting>
  <conditionalFormatting sqref="X42">
    <cfRule type="cellIs" dxfId="29" priority="37" stopIfTrue="1" operator="lessThan">
      <formula>0</formula>
    </cfRule>
  </conditionalFormatting>
  <conditionalFormatting sqref="X44:X46">
    <cfRule type="cellIs" dxfId="28" priority="34" stopIfTrue="1" operator="lessThan">
      <formula>0</formula>
    </cfRule>
  </conditionalFormatting>
  <conditionalFormatting sqref="X64:X66">
    <cfRule type="cellIs" dxfId="27" priority="20" stopIfTrue="1" operator="lessThan">
      <formula>0</formula>
    </cfRule>
  </conditionalFormatting>
  <conditionalFormatting sqref="X89">
    <cfRule type="cellIs" dxfId="26" priority="4" stopIfTrue="1" operator="lessThan">
      <formula>0</formula>
    </cfRule>
  </conditionalFormatting>
  <conditionalFormatting sqref="X93:X95">
    <cfRule type="cellIs" dxfId="25" priority="23" stopIfTrue="1" operator="lessThan">
      <formula>0</formula>
    </cfRule>
  </conditionalFormatting>
  <conditionalFormatting sqref="X104:X105">
    <cfRule type="cellIs" dxfId="24" priority="24" stopIfTrue="1" operator="lessThan">
      <formula>0</formula>
    </cfRule>
  </conditionalFormatting>
  <conditionalFormatting sqref="X109">
    <cfRule type="cellIs" dxfId="23" priority="25" stopIfTrue="1" operator="lessThan">
      <formula>0</formula>
    </cfRule>
  </conditionalFormatting>
  <conditionalFormatting sqref="X118:X119">
    <cfRule type="cellIs" dxfId="22" priority="26" stopIfTrue="1" operator="lessThan">
      <formula>0</formula>
    </cfRule>
  </conditionalFormatting>
  <conditionalFormatting sqref="X130">
    <cfRule type="cellIs" dxfId="21" priority="27" stopIfTrue="1" operator="lessThan">
      <formula>0</formula>
    </cfRule>
  </conditionalFormatting>
  <conditionalFormatting sqref="X137">
    <cfRule type="cellIs" dxfId="20" priority="28" stopIfTrue="1" operator="lessThan">
      <formula>0</formula>
    </cfRule>
  </conditionalFormatting>
  <conditionalFormatting sqref="X146:X150">
    <cfRule type="cellIs" dxfId="19" priority="19" stopIfTrue="1" operator="lessThan">
      <formula>0</formula>
    </cfRule>
  </conditionalFormatting>
  <conditionalFormatting sqref="X160">
    <cfRule type="cellIs" dxfId="18" priority="7" stopIfTrue="1" operator="lessThan">
      <formula>0</formula>
    </cfRule>
  </conditionalFormatting>
  <hyperlinks>
    <hyperlink ref="A45:H45" location="'Helpful Tips'!B12" display="Other tax paid income e.g. off-farm salaries or wages" xr:uid="{90DAC39B-2F79-429E-A410-44EA1D6DFDB2}"/>
    <hyperlink ref="Y142" r:id="rId1" display="https://www.levycalculators.acc.co.nz/cpx.jsp" xr:uid="{FE360C84-AEBB-4550-8FBE-1AFE22565139}"/>
  </hyperlinks>
  <printOptions horizontalCentered="1" verticalCentered="1"/>
  <pageMargins left="0.70866141732283472" right="0.70866141732283472" top="0.74803149606299213" bottom="0.74803149606299213" header="0.31496062992125984" footer="0.31496062992125984"/>
  <pageSetup paperSize="9" scale="87" fitToHeight="0" orientation="portrait" r:id="rId2"/>
  <rowBreaks count="2" manualBreakCount="2">
    <brk id="65" max="22" man="1"/>
    <brk id="119" max="22" man="1"/>
  </rowBreaks>
  <ignoredErrors>
    <ignoredError sqref="F56:F58 A98:C103 D98:D101 F50:F54 D103" unlockedFormula="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CA25BDAF-EBF9-4CE1-9129-4E9000751382}">
          <x14:formula1>
            <xm:f>'Tax lists'!$A$12:$A$13</xm:f>
          </x14:formula1>
          <xm:sqref>D156 E50:E58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6DF9-B7EF-4DE6-8A01-77CB46DADDC3}">
  <sheetPr>
    <tabColor rgb="FFBFE1A3"/>
  </sheetPr>
  <dimension ref="A1:AS46"/>
  <sheetViews>
    <sheetView workbookViewId="0">
      <selection activeCell="B16" sqref="B16"/>
    </sheetView>
  </sheetViews>
  <sheetFormatPr defaultColWidth="9.33203125" defaultRowHeight="14.4"/>
  <cols>
    <col min="1" max="1" width="43.6640625" style="22" customWidth="1"/>
    <col min="2" max="2" width="10" style="22" customWidth="1"/>
    <col min="3" max="4" width="11.5546875" style="22" bestFit="1" customWidth="1"/>
    <col min="5" max="5" width="12.88671875" style="22" customWidth="1"/>
    <col min="6" max="6" width="7.6640625" style="22" customWidth="1"/>
    <col min="7" max="7" width="10.33203125" style="836" bestFit="1" customWidth="1"/>
    <col min="8" max="13" width="9.33203125" style="836"/>
    <col min="14" max="16384" width="9.33203125" style="22"/>
  </cols>
  <sheetData>
    <row r="1" spans="1:45" ht="44.1" customHeight="1">
      <c r="A1" s="724" t="s">
        <v>310</v>
      </c>
      <c r="B1" s="725"/>
      <c r="C1" s="725"/>
      <c r="D1" s="725"/>
      <c r="E1" s="726"/>
      <c r="F1" s="16"/>
      <c r="G1" s="727"/>
      <c r="H1" s="727"/>
      <c r="I1" s="727"/>
      <c r="J1" s="727"/>
      <c r="K1" s="727"/>
      <c r="L1" s="727"/>
      <c r="M1" s="727"/>
      <c r="Q1" s="34"/>
    </row>
    <row r="2" spans="1:45" ht="18.75" customHeight="1">
      <c r="A2" s="1254" t="str">
        <f>'2 CM Budget'!B2</f>
        <v>Contract Milker Ltd</v>
      </c>
      <c r="B2" s="1255"/>
      <c r="C2" s="1255"/>
      <c r="D2" s="1255"/>
      <c r="E2" s="1256"/>
      <c r="F2" s="41" t="s">
        <v>29</v>
      </c>
      <c r="G2" s="1246" t="s">
        <v>311</v>
      </c>
      <c r="H2" s="1246"/>
      <c r="I2" s="1246"/>
      <c r="J2" s="1246"/>
      <c r="K2" s="1246"/>
      <c r="L2" s="1246"/>
      <c r="M2" s="1246"/>
      <c r="Q2" s="34"/>
    </row>
    <row r="3" spans="1:45" ht="18.75" customHeight="1">
      <c r="A3" s="1262" t="str">
        <f>"Farm Details:    "&amp;'2 CM Budget'!B10&amp;" kgMS               "&amp;'2 CM Budget'!F10&amp;" cows           "&amp;'2 CM Budget'!H10&amp;"  ha                      Budget Period:  "&amp;TEXT('2 CM Budget'!L2,"d-mmm-yyyy")&amp;"  to  "&amp;TEXT('2 CM Budget'!R2,"d-mmm-yyyy")&amp;""</f>
        <v>Farm Details:    0 kgMS               0 cows           0  ha                      Budget Period:  0-Jan-1900  to  0-Jan-1900</v>
      </c>
      <c r="B3" s="1262"/>
      <c r="C3" s="1262"/>
      <c r="D3" s="1262"/>
      <c r="E3" s="1262"/>
      <c r="F3" s="16"/>
      <c r="G3" s="727"/>
      <c r="H3" s="727"/>
      <c r="I3" s="727"/>
      <c r="J3" s="727"/>
      <c r="K3" s="727"/>
      <c r="L3" s="727"/>
      <c r="M3" s="727"/>
    </row>
    <row r="4" spans="1:45">
      <c r="A4" s="729"/>
      <c r="B4" s="730"/>
      <c r="C4" s="731"/>
      <c r="D4" s="732"/>
      <c r="E4" s="733"/>
      <c r="F4" s="16"/>
      <c r="G4" s="1257"/>
      <c r="H4" s="1257"/>
      <c r="I4" s="1257"/>
      <c r="J4" s="1257"/>
      <c r="K4" s="1257"/>
      <c r="L4" s="1257"/>
      <c r="M4" s="7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ht="15" customHeight="1">
      <c r="A5" s="735" t="s">
        <v>312</v>
      </c>
      <c r="B5" s="736"/>
      <c r="C5" s="737"/>
      <c r="D5" s="95">
        <v>0</v>
      </c>
      <c r="E5" s="738"/>
      <c r="F5" s="41" t="s">
        <v>29</v>
      </c>
      <c r="G5" s="739" t="s">
        <v>313</v>
      </c>
      <c r="H5" s="740"/>
      <c r="I5" s="741"/>
      <c r="J5" s="727"/>
      <c r="K5" s="727"/>
      <c r="L5" s="727"/>
      <c r="M5" s="727"/>
      <c r="N5" s="34"/>
    </row>
    <row r="6" spans="1:45" ht="15" customHeight="1">
      <c r="A6" s="742"/>
      <c r="B6" s="743" t="s">
        <v>314</v>
      </c>
      <c r="C6" s="744" t="s">
        <v>315</v>
      </c>
      <c r="D6" s="745"/>
      <c r="E6" s="738"/>
      <c r="F6" s="16"/>
      <c r="G6" s="727"/>
      <c r="H6" s="1247"/>
      <c r="I6" s="1247"/>
      <c r="J6" s="1247"/>
      <c r="K6" s="1247"/>
      <c r="L6" s="1247"/>
      <c r="M6" s="1247"/>
      <c r="N6" s="746"/>
    </row>
    <row r="7" spans="1:45">
      <c r="A7" s="747" t="s">
        <v>316</v>
      </c>
      <c r="B7" s="96">
        <v>0</v>
      </c>
      <c r="C7" s="97">
        <v>0</v>
      </c>
      <c r="D7" s="748">
        <f>B7*C7</f>
        <v>0</v>
      </c>
      <c r="E7" s="749"/>
      <c r="F7" s="16"/>
      <c r="G7" s="727"/>
      <c r="H7" s="1247"/>
      <c r="I7" s="1247"/>
      <c r="J7" s="1247"/>
      <c r="K7" s="1247"/>
      <c r="L7" s="1247"/>
      <c r="M7" s="1247"/>
      <c r="N7" s="746"/>
      <c r="O7" s="34"/>
      <c r="P7" s="34"/>
      <c r="Q7" s="34"/>
      <c r="R7" s="34"/>
      <c r="S7" s="34"/>
      <c r="T7" s="34"/>
      <c r="U7" s="34"/>
      <c r="V7" s="34"/>
    </row>
    <row r="8" spans="1:45" ht="15" customHeight="1">
      <c r="A8" s="750" t="s">
        <v>317</v>
      </c>
      <c r="B8" s="751" t="s">
        <v>318</v>
      </c>
      <c r="C8" s="98">
        <v>0</v>
      </c>
      <c r="D8" s="752">
        <f>C8*52</f>
        <v>0</v>
      </c>
      <c r="E8" s="753"/>
      <c r="F8" s="16"/>
      <c r="G8" s="740"/>
      <c r="H8" s="740"/>
      <c r="I8" s="740"/>
      <c r="J8" s="754"/>
      <c r="K8" s="727"/>
      <c r="L8" s="727"/>
      <c r="M8" s="727"/>
    </row>
    <row r="9" spans="1:45">
      <c r="A9" s="750"/>
      <c r="B9" s="1250" t="s">
        <v>319</v>
      </c>
      <c r="C9" s="1251"/>
      <c r="D9" s="755"/>
      <c r="E9" s="738"/>
      <c r="F9" s="16"/>
      <c r="G9" s="727"/>
      <c r="H9" s="727"/>
      <c r="I9" s="727"/>
      <c r="J9" s="727"/>
      <c r="K9" s="727"/>
      <c r="L9" s="727"/>
      <c r="M9" s="727"/>
    </row>
    <row r="10" spans="1:45">
      <c r="A10" s="756" t="s">
        <v>320</v>
      </c>
      <c r="B10" s="1252" t="s">
        <v>157</v>
      </c>
      <c r="C10" s="1253"/>
      <c r="D10" s="757">
        <f>IF(B10="Yes",(D5+D8)*0.03,0)</f>
        <v>0</v>
      </c>
      <c r="E10" s="753"/>
      <c r="F10" s="16"/>
      <c r="G10" s="740"/>
      <c r="H10" s="727"/>
      <c r="I10" s="727"/>
      <c r="J10" s="727"/>
      <c r="K10" s="727"/>
      <c r="L10" s="727"/>
      <c r="M10" s="727"/>
    </row>
    <row r="11" spans="1:45">
      <c r="A11" s="758" t="s">
        <v>321</v>
      </c>
      <c r="B11" s="759"/>
      <c r="C11" s="759"/>
      <c r="D11" s="760"/>
      <c r="E11" s="761">
        <f>SUM(D5:D10)</f>
        <v>0</v>
      </c>
      <c r="F11" s="16"/>
      <c r="G11" s="740"/>
      <c r="H11" s="727"/>
      <c r="I11" s="727"/>
      <c r="J11" s="727"/>
      <c r="K11" s="727"/>
      <c r="L11" s="727"/>
      <c r="M11" s="727"/>
    </row>
    <row r="12" spans="1:45">
      <c r="A12" s="80"/>
      <c r="B12" s="762"/>
      <c r="C12" s="762"/>
      <c r="D12" s="763"/>
      <c r="E12" s="764"/>
      <c r="F12" s="16"/>
      <c r="G12" s="740"/>
      <c r="H12" s="727"/>
      <c r="I12" s="727"/>
      <c r="J12" s="727"/>
      <c r="K12" s="727"/>
      <c r="L12" s="727"/>
      <c r="M12" s="727"/>
    </row>
    <row r="13" spans="1:45" ht="15" customHeight="1">
      <c r="A13" s="765" t="s">
        <v>322</v>
      </c>
      <c r="B13" s="81"/>
      <c r="C13" s="81"/>
      <c r="D13" s="763"/>
      <c r="E13" s="738"/>
      <c r="F13" s="16"/>
      <c r="G13" s="766"/>
      <c r="H13" s="766"/>
      <c r="I13" s="766"/>
      <c r="J13" s="766"/>
      <c r="K13" s="766"/>
      <c r="L13" s="766"/>
      <c r="M13" s="766"/>
      <c r="N13" s="746"/>
    </row>
    <row r="14" spans="1:45" ht="15" customHeight="1">
      <c r="A14" s="767" t="s">
        <v>323</v>
      </c>
      <c r="B14" s="768"/>
      <c r="C14" s="769"/>
      <c r="D14" s="770">
        <f>'1 Assets'!E21</f>
        <v>0</v>
      </c>
      <c r="E14" s="738"/>
      <c r="F14" s="16"/>
      <c r="G14" s="766"/>
      <c r="H14" s="766"/>
      <c r="I14" s="766"/>
      <c r="J14" s="766"/>
      <c r="K14" s="766"/>
      <c r="L14" s="766"/>
      <c r="M14" s="766"/>
      <c r="N14" s="746"/>
    </row>
    <row r="15" spans="1:45" ht="15" customHeight="1">
      <c r="A15" s="1248" t="s">
        <v>324</v>
      </c>
      <c r="B15" s="1249"/>
      <c r="C15" s="769"/>
      <c r="D15" s="773">
        <f>'1 Assets'!E8+'1 Assets'!E12+'1 Assets'!E13+'1 Assets'!E14</f>
        <v>0</v>
      </c>
      <c r="E15" s="738"/>
      <c r="F15" s="16"/>
      <c r="G15" s="766"/>
      <c r="H15" s="766"/>
      <c r="I15" s="766"/>
      <c r="J15" s="766"/>
      <c r="K15" s="766"/>
      <c r="L15" s="766"/>
      <c r="M15" s="766"/>
      <c r="N15" s="746"/>
    </row>
    <row r="16" spans="1:45" ht="15" customHeight="1">
      <c r="A16" s="774" t="s">
        <v>325</v>
      </c>
      <c r="B16" s="775"/>
      <c r="C16" s="776"/>
      <c r="D16" s="777">
        <f>D14-D15</f>
        <v>0</v>
      </c>
      <c r="E16" s="738"/>
      <c r="F16" s="41" t="s">
        <v>29</v>
      </c>
      <c r="G16" s="1247" t="s">
        <v>326</v>
      </c>
      <c r="H16" s="1247"/>
      <c r="I16" s="1247"/>
      <c r="J16" s="1247"/>
      <c r="K16" s="1247"/>
      <c r="L16" s="1247"/>
      <c r="M16" s="1247"/>
      <c r="N16" s="746"/>
    </row>
    <row r="17" spans="1:14" ht="15" customHeight="1">
      <c r="A17" s="771" t="s">
        <v>327</v>
      </c>
      <c r="B17" s="772"/>
      <c r="C17" s="769"/>
      <c r="D17" s="99">
        <v>0.06</v>
      </c>
      <c r="E17" s="738"/>
      <c r="F17" s="16"/>
      <c r="G17" s="1247"/>
      <c r="H17" s="1247"/>
      <c r="I17" s="1247"/>
      <c r="J17" s="1247"/>
      <c r="K17" s="1247"/>
      <c r="L17" s="1247"/>
      <c r="M17" s="1247"/>
      <c r="N17" s="746"/>
    </row>
    <row r="18" spans="1:14" ht="15" customHeight="1">
      <c r="A18" s="758" t="s">
        <v>328</v>
      </c>
      <c r="B18" s="778"/>
      <c r="C18" s="779"/>
      <c r="D18" s="81"/>
      <c r="E18" s="780">
        <f>D16*D17</f>
        <v>0</v>
      </c>
      <c r="F18" s="41"/>
      <c r="G18" s="766"/>
      <c r="H18" s="766"/>
      <c r="I18" s="766"/>
      <c r="J18" s="766"/>
      <c r="K18" s="766"/>
      <c r="L18" s="766"/>
      <c r="M18" s="766"/>
      <c r="N18" s="746"/>
    </row>
    <row r="19" spans="1:14" ht="15" customHeight="1">
      <c r="A19" s="781"/>
      <c r="B19" s="782"/>
      <c r="C19" s="782"/>
      <c r="D19" s="783"/>
      <c r="E19" s="784"/>
      <c r="F19" s="16"/>
      <c r="G19" s="766"/>
      <c r="H19" s="766"/>
      <c r="I19" s="766"/>
      <c r="J19" s="766"/>
      <c r="K19" s="766"/>
      <c r="L19" s="766"/>
      <c r="M19" s="766"/>
      <c r="N19" s="746"/>
    </row>
    <row r="20" spans="1:14">
      <c r="A20" s="785" t="s">
        <v>329</v>
      </c>
      <c r="B20" s="786"/>
      <c r="C20" s="786"/>
      <c r="D20" s="786"/>
      <c r="E20" s="787">
        <f>SUM(E11:E18)</f>
        <v>0</v>
      </c>
      <c r="F20" s="16"/>
      <c r="G20" s="766"/>
      <c r="H20" s="766"/>
      <c r="I20" s="766"/>
      <c r="J20" s="766"/>
      <c r="K20" s="766"/>
      <c r="L20" s="766"/>
      <c r="M20" s="766"/>
      <c r="N20" s="746"/>
    </row>
    <row r="21" spans="1:14">
      <c r="A21" s="788"/>
      <c r="B21" s="789"/>
      <c r="C21" s="789"/>
      <c r="D21" s="789"/>
      <c r="E21" s="790"/>
      <c r="F21" s="16"/>
      <c r="G21" s="766"/>
      <c r="H21" s="766"/>
      <c r="I21" s="766"/>
      <c r="J21" s="766"/>
      <c r="K21" s="766"/>
      <c r="L21" s="766"/>
      <c r="M21" s="766"/>
      <c r="N21" s="746"/>
    </row>
    <row r="22" spans="1:14">
      <c r="A22" s="791" t="s">
        <v>330</v>
      </c>
      <c r="B22" s="736"/>
      <c r="C22" s="736"/>
      <c r="D22" s="792"/>
      <c r="E22" s="773">
        <f>D8</f>
        <v>0</v>
      </c>
      <c r="F22" s="16"/>
      <c r="G22" s="727"/>
      <c r="H22" s="727"/>
      <c r="I22" s="727"/>
      <c r="J22" s="727"/>
      <c r="K22" s="727"/>
      <c r="L22" s="727"/>
      <c r="M22" s="727"/>
    </row>
    <row r="23" spans="1:14">
      <c r="A23" s="793"/>
      <c r="B23" s="68"/>
      <c r="C23" s="68"/>
      <c r="D23" s="68"/>
      <c r="E23" s="794"/>
      <c r="F23" s="16"/>
      <c r="G23" s="727"/>
      <c r="H23" s="727"/>
      <c r="I23" s="727"/>
      <c r="J23" s="727"/>
      <c r="K23" s="727"/>
      <c r="L23" s="727"/>
      <c r="M23" s="727"/>
    </row>
    <row r="24" spans="1:14">
      <c r="A24" s="785" t="s">
        <v>331</v>
      </c>
      <c r="B24" s="786"/>
      <c r="C24" s="786"/>
      <c r="D24" s="786"/>
      <c r="E24" s="787">
        <f>E20-E22</f>
        <v>0</v>
      </c>
      <c r="F24" s="16"/>
      <c r="G24" s="727"/>
      <c r="H24" s="727"/>
      <c r="I24" s="727"/>
      <c r="J24" s="727"/>
      <c r="K24" s="727"/>
      <c r="L24" s="727"/>
      <c r="M24" s="727"/>
    </row>
    <row r="25" spans="1:14">
      <c r="A25" s="795"/>
      <c r="B25" s="796"/>
      <c r="C25" s="796"/>
      <c r="D25" s="68"/>
      <c r="E25" s="797"/>
      <c r="F25" s="16"/>
      <c r="G25" s="727"/>
      <c r="H25" s="727"/>
      <c r="I25" s="727"/>
      <c r="J25" s="727"/>
      <c r="K25" s="727"/>
      <c r="L25" s="727"/>
      <c r="M25" s="727"/>
    </row>
    <row r="26" spans="1:14" ht="27" customHeight="1">
      <c r="A26" s="798" t="s">
        <v>332</v>
      </c>
      <c r="B26" s="799" t="s">
        <v>333</v>
      </c>
      <c r="C26" s="81"/>
      <c r="D26" s="800" t="s">
        <v>334</v>
      </c>
      <c r="E26" s="738"/>
      <c r="F26" s="801" t="s">
        <v>29</v>
      </c>
      <c r="G26" s="740" t="s">
        <v>335</v>
      </c>
      <c r="H26" s="727"/>
      <c r="I26" s="727"/>
      <c r="J26" s="727"/>
      <c r="K26" s="727"/>
      <c r="L26" s="727"/>
      <c r="M26" s="727"/>
    </row>
    <row r="27" spans="1:14">
      <c r="A27" s="802" t="s">
        <v>336</v>
      </c>
      <c r="B27" s="803">
        <f>D5+D8</f>
        <v>0</v>
      </c>
      <c r="C27" s="81"/>
      <c r="D27" s="773">
        <f>IF(B27&gt;'Tax lists'!$A$6,'Tax lists'!$D$6+((B27-'Tax lists'!$A$6)*'Tax lists'!$B$7),IF(B27&gt;'Tax lists'!$A$5,'Tax lists'!$D$5+((B27-'Tax lists'!$A$5)*'Tax lists'!$B$6),IF(B27&gt;'Tax lists'!$A$4,'Tax lists'!$D$4+((B27-'Tax lists'!$A$4)*'Tax lists'!$B$5),IF(B27&gt;'Tax lists'!$A$3,'Tax lists'!$C$3+((B27-'Tax lists'!$A$3)*'Tax lists'!$B$4),IF(B27&gt;0,(B27*'Tax lists'!$B$3),0)))))</f>
        <v>0</v>
      </c>
      <c r="E27" s="738"/>
      <c r="F27" s="16"/>
      <c r="G27" s="740"/>
      <c r="H27" s="804"/>
      <c r="I27" s="727"/>
      <c r="J27" s="727"/>
      <c r="K27" s="727"/>
      <c r="L27" s="727"/>
      <c r="M27" s="727"/>
    </row>
    <row r="28" spans="1:14">
      <c r="A28" s="802" t="s">
        <v>337</v>
      </c>
      <c r="B28" s="803">
        <f>D10</f>
        <v>0</v>
      </c>
      <c r="C28" s="763"/>
      <c r="D28" s="773">
        <f>IF(D5+D8&gt;'Tax lists'!$G$6,B28*'Tax lists'!$H$7,IF(D5+D8&gt;'Tax lists'!$G$5,B28*'Tax lists'!$H$6,IF(D5+D8&gt;'Tax lists'!$G$4,B28*'Tax lists'!$H$5,)))</f>
        <v>0</v>
      </c>
      <c r="E28" s="738"/>
      <c r="F28" s="41" t="s">
        <v>29</v>
      </c>
      <c r="G28" s="1246" t="s">
        <v>338</v>
      </c>
      <c r="H28" s="1246"/>
      <c r="I28" s="1246"/>
      <c r="J28" s="1246"/>
      <c r="K28" s="1246"/>
      <c r="L28" s="1246"/>
      <c r="M28" s="1246"/>
    </row>
    <row r="29" spans="1:14">
      <c r="A29" s="802" t="s">
        <v>339</v>
      </c>
      <c r="B29" s="803">
        <f>D7+IF(B10="Yes",(D7*0.03),0)</f>
        <v>0</v>
      </c>
      <c r="C29" s="81"/>
      <c r="D29" s="755">
        <f>IF(B29&gt;'Tax lists'!$A$6,'Tax lists'!$D$6+((B29-'Tax lists'!$A$6)*'Tax lists'!$B$7),IF(B29&gt;'Tax lists'!$A$5,'Tax lists'!$D$5+((B29-'Tax lists'!$A$5)*'Tax lists'!$B$6),IF(B29&gt;'Tax lists'!$A$4,'Tax lists'!$D$4+((B29-'Tax lists'!$A$4)*'Tax lists'!$B$5),IF(B29&gt;'Tax lists'!$A$3,'Tax lists'!$C$3+((B29-'Tax lists'!$A$3)*'Tax lists'!$B$4),IF(B29&gt;0,(B29*'Tax lists'!$B$3),0)))))</f>
        <v>0</v>
      </c>
      <c r="E29" s="805">
        <f>SUM(D27:D29)</f>
        <v>0</v>
      </c>
      <c r="F29" s="16"/>
      <c r="G29" s="1246"/>
      <c r="H29" s="1246"/>
      <c r="I29" s="1246"/>
      <c r="J29" s="1246"/>
      <c r="K29" s="1246"/>
      <c r="L29" s="1246"/>
      <c r="M29" s="1246"/>
    </row>
    <row r="30" spans="1:14">
      <c r="A30" s="802" t="s">
        <v>340</v>
      </c>
      <c r="B30" s="806">
        <f>'Tax lists'!B9</f>
        <v>1.46E-2</v>
      </c>
      <c r="C30" s="81"/>
      <c r="D30" s="755">
        <f>IF(B27&gt;'Tax lists'!D9,'Tax lists'!D9*'Tax lists'!B9,'Tax lists'!B9*'3 Manager Budget'!B27)</f>
        <v>0</v>
      </c>
      <c r="E30" s="805">
        <f>D30</f>
        <v>0</v>
      </c>
      <c r="F30" s="16"/>
      <c r="G30" s="728"/>
      <c r="H30" s="728"/>
      <c r="I30" s="728"/>
      <c r="J30" s="728"/>
      <c r="K30" s="728"/>
      <c r="L30" s="728"/>
      <c r="M30" s="728"/>
    </row>
    <row r="31" spans="1:14">
      <c r="A31" s="80"/>
      <c r="B31" s="81"/>
      <c r="C31" s="807"/>
      <c r="D31" s="808"/>
      <c r="E31" s="738"/>
      <c r="F31" s="16"/>
      <c r="G31" s="727"/>
      <c r="H31" s="727"/>
      <c r="I31" s="727"/>
      <c r="J31" s="727"/>
      <c r="K31" s="727"/>
      <c r="L31" s="727"/>
      <c r="M31" s="727"/>
    </row>
    <row r="32" spans="1:14">
      <c r="A32" s="809" t="s">
        <v>341</v>
      </c>
      <c r="B32" s="81"/>
      <c r="C32" s="807"/>
      <c r="D32" s="810"/>
      <c r="E32" s="738"/>
      <c r="F32" s="41" t="s">
        <v>29</v>
      </c>
      <c r="G32" s="811" t="s">
        <v>342</v>
      </c>
      <c r="H32" s="727"/>
      <c r="I32" s="727"/>
      <c r="J32" s="727"/>
      <c r="K32" s="727"/>
      <c r="L32" s="727"/>
      <c r="M32" s="727"/>
    </row>
    <row r="33" spans="1:17" ht="15" customHeight="1">
      <c r="A33" s="1258" t="s">
        <v>343</v>
      </c>
      <c r="B33" s="1259"/>
      <c r="C33" s="812"/>
      <c r="D33" s="813">
        <f>('2 CM Budget'!G102+('1 Assets'!E8*'1 Assets'!F8))*0.7</f>
        <v>0</v>
      </c>
      <c r="E33" s="738"/>
      <c r="F33" s="16"/>
      <c r="G33" s="727"/>
      <c r="H33" s="727"/>
      <c r="I33" s="727"/>
      <c r="J33" s="727"/>
      <c r="K33" s="727"/>
      <c r="L33" s="727"/>
      <c r="M33" s="727"/>
    </row>
    <row r="34" spans="1:17" ht="15" customHeight="1">
      <c r="A34" s="802" t="s">
        <v>344</v>
      </c>
      <c r="B34" s="814"/>
      <c r="C34" s="812"/>
      <c r="D34" s="813">
        <f>'2 CM Budget'!G81</f>
        <v>0</v>
      </c>
      <c r="E34" s="738"/>
      <c r="F34" s="16"/>
      <c r="G34" s="727"/>
      <c r="H34" s="727"/>
      <c r="I34" s="727"/>
      <c r="J34" s="727"/>
      <c r="K34" s="727"/>
      <c r="L34" s="727"/>
      <c r="M34" s="727"/>
    </row>
    <row r="35" spans="1:17">
      <c r="A35" s="1260" t="s">
        <v>345</v>
      </c>
      <c r="B35" s="1261"/>
      <c r="C35" s="815"/>
      <c r="D35" s="813">
        <f>'2 CM Budget'!G124+'2 CM Budget'!G125+1000</f>
        <v>1000</v>
      </c>
      <c r="E35" s="816"/>
      <c r="F35" s="16"/>
      <c r="G35" s="727"/>
      <c r="H35" s="727"/>
      <c r="I35" s="727"/>
      <c r="J35" s="727"/>
      <c r="K35" s="727"/>
      <c r="L35" s="727"/>
      <c r="M35" s="727"/>
    </row>
    <row r="36" spans="1:17">
      <c r="A36" s="817" t="s">
        <v>346</v>
      </c>
      <c r="B36" s="818"/>
      <c r="C36" s="819"/>
      <c r="D36" s="820">
        <f>SUM(D33:D35)</f>
        <v>1000</v>
      </c>
      <c r="E36" s="816"/>
      <c r="F36" s="16"/>
      <c r="G36" s="727"/>
      <c r="H36" s="727"/>
      <c r="I36" s="727"/>
      <c r="J36" s="727"/>
      <c r="K36" s="727"/>
      <c r="L36" s="727"/>
      <c r="M36" s="727"/>
    </row>
    <row r="37" spans="1:17">
      <c r="A37" s="821" t="s">
        <v>347</v>
      </c>
      <c r="B37" s="81"/>
      <c r="C37" s="81"/>
      <c r="D37" s="822">
        <f>D36*0.15</f>
        <v>150</v>
      </c>
      <c r="E37" s="816"/>
      <c r="F37" s="16"/>
      <c r="G37" s="727"/>
      <c r="H37" s="727"/>
      <c r="I37" s="727"/>
      <c r="J37" s="727"/>
      <c r="K37" s="727"/>
      <c r="L37" s="727"/>
      <c r="M37" s="727"/>
    </row>
    <row r="38" spans="1:17">
      <c r="A38" s="823" t="s">
        <v>125</v>
      </c>
      <c r="B38" s="768"/>
      <c r="C38" s="768"/>
      <c r="D38" s="824"/>
      <c r="E38" s="825">
        <f>D36+D37</f>
        <v>1150</v>
      </c>
      <c r="F38" s="16"/>
      <c r="G38" s="727"/>
      <c r="H38" s="727"/>
      <c r="I38" s="727"/>
      <c r="J38" s="727"/>
      <c r="K38" s="727"/>
      <c r="L38" s="727"/>
      <c r="M38" s="727"/>
    </row>
    <row r="39" spans="1:17">
      <c r="A39" s="793"/>
      <c r="B39" s="826"/>
      <c r="C39" s="826"/>
      <c r="D39" s="68"/>
      <c r="E39" s="827"/>
      <c r="F39" s="16"/>
      <c r="G39" s="727"/>
      <c r="H39" s="727"/>
      <c r="I39" s="727"/>
      <c r="J39" s="727"/>
      <c r="K39" s="727"/>
      <c r="L39" s="727"/>
      <c r="M39" s="727"/>
    </row>
    <row r="40" spans="1:17">
      <c r="A40" s="785" t="s">
        <v>348</v>
      </c>
      <c r="B40" s="786"/>
      <c r="C40" s="786"/>
      <c r="D40" s="786"/>
      <c r="E40" s="787">
        <f>SUM(E28:E38)</f>
        <v>1150</v>
      </c>
      <c r="F40" s="16"/>
      <c r="G40" s="727"/>
      <c r="H40" s="727"/>
      <c r="I40" s="727"/>
      <c r="J40" s="727"/>
      <c r="K40" s="727"/>
      <c r="L40" s="727"/>
      <c r="M40" s="727"/>
    </row>
    <row r="41" spans="1:17">
      <c r="A41" s="828"/>
      <c r="B41" s="829"/>
      <c r="C41" s="830"/>
      <c r="D41" s="830"/>
      <c r="E41" s="831"/>
      <c r="F41" s="16"/>
      <c r="G41" s="1246" t="str">
        <f>"Available for drawings and investment. Note: "&amp;TEXT(E38,"$0,000")&amp; " of personal expenses has been dedcuted"</f>
        <v>Available for drawings and investment. Note: $1,150 of personal expenses has been dedcuted</v>
      </c>
      <c r="H41" s="1246"/>
      <c r="I41" s="1246"/>
      <c r="J41" s="1246"/>
      <c r="K41" s="1246"/>
      <c r="L41" s="1246"/>
      <c r="M41" s="1246"/>
    </row>
    <row r="42" spans="1:17" ht="15.75" customHeight="1" thickBot="1">
      <c r="A42" s="832" t="s">
        <v>349</v>
      </c>
      <c r="B42" s="833"/>
      <c r="C42" s="833"/>
      <c r="D42" s="833"/>
      <c r="E42" s="834">
        <f>E24-E40</f>
        <v>-1150</v>
      </c>
      <c r="F42" s="835" t="s">
        <v>29</v>
      </c>
      <c r="G42" s="1246"/>
      <c r="H42" s="1246"/>
      <c r="I42" s="1246"/>
      <c r="J42" s="1246"/>
      <c r="K42" s="1246"/>
      <c r="L42" s="1246"/>
      <c r="M42" s="1246"/>
    </row>
    <row r="46" spans="1:17">
      <c r="Q46" s="29" t="s">
        <v>350</v>
      </c>
    </row>
  </sheetData>
  <sheetProtection algorithmName="SHA-512" hashValue="k8CapDeSaeFbTWHCsh4BT5BVJQFm1gC/lO9qU0airoOwY/jV2LWAC+9y91+a1DYLvCnkhRjLhQN9bQ+JUwh8rg==" saltValue="ORxT9PrTgiZmooFKNnh/tA==" spinCount="100000" sheet="1" objects="1" scenarios="1"/>
  <mergeCells count="13">
    <mergeCell ref="G41:M42"/>
    <mergeCell ref="G28:M29"/>
    <mergeCell ref="G16:M17"/>
    <mergeCell ref="G2:M2"/>
    <mergeCell ref="A15:B15"/>
    <mergeCell ref="H6:M7"/>
    <mergeCell ref="B9:C9"/>
    <mergeCell ref="B10:C10"/>
    <mergeCell ref="A2:E2"/>
    <mergeCell ref="G4:L4"/>
    <mergeCell ref="A33:B33"/>
    <mergeCell ref="A35:B35"/>
    <mergeCell ref="A3:E3"/>
  </mergeCells>
  <pageMargins left="0.7" right="0.48"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679027-C7F2-4AB4-85F3-06F0539E1BF3}">
          <x14:formula1>
            <xm:f>'Tax lists'!$A$12:$A$13</xm:f>
          </x14:formula1>
          <xm:sqref>B10:B12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48575"/>
  <sheetViews>
    <sheetView topLeftCell="A3" workbookViewId="0">
      <selection activeCell="G19" sqref="G19"/>
    </sheetView>
  </sheetViews>
  <sheetFormatPr defaultColWidth="0.6640625" defaultRowHeight="14.4"/>
  <cols>
    <col min="1" max="1" width="29.33203125" style="22" customWidth="1"/>
    <col min="2" max="2" width="10" style="22" customWidth="1"/>
    <col min="3" max="3" width="14.33203125" style="22" customWidth="1"/>
    <col min="4" max="4" width="2" style="22" customWidth="1"/>
    <col min="5" max="5" width="24.44140625" style="22" customWidth="1"/>
    <col min="6" max="6" width="11" style="22" customWidth="1"/>
    <col min="7" max="7" width="14.6640625" style="22" customWidth="1"/>
    <col min="8" max="8" width="0.44140625" style="22" customWidth="1"/>
    <col min="9" max="9" width="2.5546875" style="22" customWidth="1"/>
    <col min="10" max="10" width="4.44140625" style="40" customWidth="1"/>
    <col min="11" max="11" width="16.6640625" style="22" customWidth="1"/>
    <col min="12" max="16" width="15.6640625" style="22" customWidth="1"/>
    <col min="17" max="17" width="12.33203125" style="22" customWidth="1"/>
    <col min="18" max="24" width="11.44140625" style="22" customWidth="1"/>
    <col min="25" max="16384" width="0.6640625" style="22"/>
  </cols>
  <sheetData>
    <row r="1" spans="1:16" ht="44.1" customHeight="1">
      <c r="A1" s="399" t="s">
        <v>351</v>
      </c>
      <c r="B1" s="400"/>
      <c r="C1" s="400"/>
      <c r="D1" s="400"/>
      <c r="E1" s="400"/>
      <c r="F1" s="400"/>
      <c r="G1" s="401"/>
      <c r="H1" s="402"/>
      <c r="I1" s="403" t="s">
        <v>352</v>
      </c>
      <c r="J1" s="404"/>
      <c r="K1" s="405"/>
      <c r="L1" s="405"/>
      <c r="M1" s="405"/>
      <c r="N1" s="405"/>
      <c r="O1" s="405"/>
      <c r="P1" s="406"/>
    </row>
    <row r="2" spans="1:16" ht="18.75" customHeight="1">
      <c r="A2" s="407" t="str">
        <f>'2 CM Budget'!B2</f>
        <v>Contract Milker Ltd</v>
      </c>
      <c r="B2" s="408"/>
      <c r="C2" s="408"/>
      <c r="D2" s="408"/>
      <c r="E2" s="408"/>
      <c r="F2" s="408"/>
      <c r="G2" s="409"/>
      <c r="H2" s="410"/>
      <c r="I2" s="411" t="str">
        <f>A2</f>
        <v>Contract Milker Ltd</v>
      </c>
      <c r="J2" s="408"/>
      <c r="K2" s="408"/>
      <c r="L2" s="408"/>
      <c r="M2" s="408"/>
      <c r="N2" s="408"/>
      <c r="O2" s="408"/>
      <c r="P2" s="412"/>
    </row>
    <row r="3" spans="1:16" ht="15.75" customHeight="1" thickBot="1">
      <c r="A3" s="413" t="s">
        <v>353</v>
      </c>
      <c r="B3" s="414" t="str">
        <f>""&amp;TEXT('2 CM Budget'!L2,"d-mmm-yyyy")&amp;  "  to  "&amp;TEXT('2 CM Budget'!R2,"d-mmm-yyyy")</f>
        <v>0-Jan-1900  to  0-Jan-1900</v>
      </c>
      <c r="C3" s="134"/>
      <c r="D3" s="134"/>
      <c r="E3" s="134"/>
      <c r="F3" s="134"/>
      <c r="G3" s="415"/>
      <c r="H3" s="269"/>
      <c r="I3" s="416"/>
      <c r="J3" s="417"/>
      <c r="K3" s="417"/>
      <c r="L3" s="417"/>
      <c r="M3" s="417"/>
      <c r="N3" s="417"/>
      <c r="O3" s="417"/>
      <c r="P3" s="418"/>
    </row>
    <row r="4" spans="1:16" ht="14.7" customHeight="1">
      <c r="A4" s="413" t="s">
        <v>354</v>
      </c>
      <c r="B4" s="419">
        <f>'2 CM Budget'!B10</f>
        <v>0</v>
      </c>
      <c r="C4" s="141"/>
      <c r="D4" s="134"/>
      <c r="E4" s="134"/>
      <c r="F4" s="134"/>
      <c r="G4" s="415"/>
      <c r="H4" s="269"/>
      <c r="I4" s="420"/>
      <c r="J4" s="421"/>
      <c r="K4" s="422"/>
      <c r="L4" s="422"/>
      <c r="M4" s="422"/>
      <c r="N4" s="423" t="s">
        <v>355</v>
      </c>
      <c r="O4" s="424">
        <f>'2 CM Budget'!F13</f>
        <v>0</v>
      </c>
      <c r="P4" s="425" t="s">
        <v>356</v>
      </c>
    </row>
    <row r="5" spans="1:16" ht="14.7" customHeight="1" thickBot="1">
      <c r="A5" s="413" t="s">
        <v>81</v>
      </c>
      <c r="B5" s="419">
        <f>'2 CM Budget'!F10</f>
        <v>0</v>
      </c>
      <c r="C5" s="414" t="s">
        <v>91</v>
      </c>
      <c r="D5" s="134"/>
      <c r="E5" s="134" t="s">
        <v>357</v>
      </c>
      <c r="F5" s="419">
        <f>'2 CM Budget'!H10</f>
        <v>0</v>
      </c>
      <c r="G5" s="415" t="s">
        <v>92</v>
      </c>
      <c r="H5" s="269"/>
      <c r="I5" s="426"/>
      <c r="J5" s="141"/>
      <c r="K5" s="134"/>
      <c r="L5" s="134"/>
      <c r="M5" s="427"/>
      <c r="N5" s="428" t="s">
        <v>358</v>
      </c>
      <c r="O5" s="429">
        <f>'2 CM Budget'!B10</f>
        <v>0</v>
      </c>
      <c r="P5" s="430" t="s">
        <v>90</v>
      </c>
    </row>
    <row r="6" spans="1:16">
      <c r="A6" s="413" t="s">
        <v>359</v>
      </c>
      <c r="B6" s="419" t="e">
        <f>B4/B5</f>
        <v>#DIV/0!</v>
      </c>
      <c r="C6" s="414" t="s">
        <v>360</v>
      </c>
      <c r="D6" s="134"/>
      <c r="E6" s="134" t="s">
        <v>361</v>
      </c>
      <c r="F6" s="419" t="e">
        <f>B4/F5</f>
        <v>#DIV/0!</v>
      </c>
      <c r="G6" s="415" t="s">
        <v>362</v>
      </c>
      <c r="H6" s="269"/>
      <c r="I6" s="431"/>
      <c r="J6" s="432"/>
      <c r="K6" s="433"/>
      <c r="L6" s="1263" t="s">
        <v>363</v>
      </c>
      <c r="M6" s="1263"/>
      <c r="N6" s="1263"/>
      <c r="O6" s="1263"/>
      <c r="P6" s="1264"/>
    </row>
    <row r="7" spans="1:16" ht="14.7" customHeight="1">
      <c r="A7" s="413"/>
      <c r="B7" s="434"/>
      <c r="C7" s="141"/>
      <c r="D7" s="134"/>
      <c r="E7" s="134"/>
      <c r="F7" s="134"/>
      <c r="G7" s="415"/>
      <c r="H7" s="269"/>
      <c r="I7" s="435"/>
      <c r="J7" s="436"/>
      <c r="K7" s="437"/>
      <c r="L7" s="438">
        <f>M7-N17</f>
        <v>-0.1</v>
      </c>
      <c r="M7" s="438">
        <f>-N17</f>
        <v>-0.05</v>
      </c>
      <c r="N7" s="439">
        <v>0</v>
      </c>
      <c r="O7" s="438">
        <f>N17</f>
        <v>0.05</v>
      </c>
      <c r="P7" s="440">
        <f>O7+N17</f>
        <v>0.1</v>
      </c>
    </row>
    <row r="8" spans="1:16" ht="15.75" customHeight="1" thickBot="1">
      <c r="A8" s="441"/>
      <c r="B8" s="442"/>
      <c r="C8" s="443"/>
      <c r="D8" s="427"/>
      <c r="E8" s="427"/>
      <c r="F8" s="427"/>
      <c r="G8" s="444"/>
      <c r="H8" s="269"/>
      <c r="I8" s="435"/>
      <c r="J8" s="1273" t="s">
        <v>364</v>
      </c>
      <c r="K8" s="437"/>
      <c r="L8" s="445">
        <f>ROUND((1+L7)*$O$5,-1)</f>
        <v>0</v>
      </c>
      <c r="M8" s="445">
        <f t="shared" ref="M8:P8" si="0">ROUND((1+M7)*$O$5,-1)</f>
        <v>0</v>
      </c>
      <c r="N8" s="445">
        <f t="shared" si="0"/>
        <v>0</v>
      </c>
      <c r="O8" s="445">
        <f t="shared" si="0"/>
        <v>0</v>
      </c>
      <c r="P8" s="445">
        <f t="shared" si="0"/>
        <v>0</v>
      </c>
    </row>
    <row r="9" spans="1:16" ht="14.7" customHeight="1">
      <c r="A9" s="1275" t="s">
        <v>365</v>
      </c>
      <c r="B9" s="1276"/>
      <c r="C9" s="1276"/>
      <c r="D9" s="446"/>
      <c r="E9" s="1277" t="s">
        <v>366</v>
      </c>
      <c r="F9" s="1278"/>
      <c r="G9" s="1279"/>
      <c r="H9" s="447"/>
      <c r="I9" s="448" t="e">
        <f>(K9/$O$4)-1</f>
        <v>#DIV/0!</v>
      </c>
      <c r="J9" s="1273"/>
      <c r="K9" s="449">
        <f>K10-$N$18</f>
        <v>-0.1</v>
      </c>
      <c r="L9" s="450" t="e">
        <f>ROUND(IF($K9&lt;0.8,"",$D$24+(($O$5*(1+L$7))*($O$4*(1+$I9)))-'2 CM Budget'!$I$13+$C$19-'Tax lists'!B30),-2)</f>
        <v>#VALUE!</v>
      </c>
      <c r="M9" s="450" t="e">
        <f>ROUND(IF($K9&lt;0.8,"",$D$24+(($O$5*(1+M$7))*($O$4*(1+$I9)))-'2 CM Budget'!$I$13+$C$19-'Tax lists'!C30),-2)</f>
        <v>#VALUE!</v>
      </c>
      <c r="N9" s="450" t="e">
        <f>ROUND(IF($K9&lt;0.8,"",$D$24+(($O$5*(1+N$7))*($O$4*(1+$I9)))-'2 CM Budget'!$I$13+$C$19-'Tax lists'!D30),-2)</f>
        <v>#VALUE!</v>
      </c>
      <c r="O9" s="450" t="e">
        <f>ROUND(IF($K9&lt;0.8,"",$D$24+(($O$5*(1+O$7))*($O$4*(1+$I9)))-'2 CM Budget'!$I$13+$C$19-'Tax lists'!E30),-2)</f>
        <v>#VALUE!</v>
      </c>
      <c r="P9" s="450" t="e">
        <f>ROUND(IF($K9&lt;0.8,"",$D$24+(($O$5*(1+P$7))*($O$4*(1+$I9)))-'2 CM Budget'!$I$13+$C$19-'Tax lists'!F30),-2)</f>
        <v>#VALUE!</v>
      </c>
    </row>
    <row r="10" spans="1:16" ht="14.7" customHeight="1">
      <c r="A10" s="413"/>
      <c r="B10" s="451" t="s">
        <v>99</v>
      </c>
      <c r="C10" s="451" t="s">
        <v>125</v>
      </c>
      <c r="D10" s="134"/>
      <c r="E10" s="1283" t="s">
        <v>367</v>
      </c>
      <c r="F10" s="1284"/>
      <c r="G10" s="452">
        <f>'3 Manager Budget'!D5</f>
        <v>0</v>
      </c>
      <c r="H10" s="453"/>
      <c r="I10" s="448" t="e">
        <f t="shared" ref="I10:I15" si="1">(K10/$O$4)-1</f>
        <v>#DIV/0!</v>
      </c>
      <c r="J10" s="1273"/>
      <c r="K10" s="449">
        <f>K11-$N$18</f>
        <v>-0.05</v>
      </c>
      <c r="L10" s="450" t="e">
        <f>ROUND(IF($K10&lt;0.8,"",$D$24+(($O$5*(1+L$7))*($O$4*(1+$I10)))-'2 CM Budget'!$I$13+$C$19-'Tax lists'!B31),-2)</f>
        <v>#VALUE!</v>
      </c>
      <c r="M10" s="450" t="e">
        <f>ROUND(IF($K10&lt;0.8,"",$D$24+(($O$5*(1+M$7))*($O$4*(1+$I10)))-'2 CM Budget'!$I$13+$C$19-'Tax lists'!C31),-2)</f>
        <v>#VALUE!</v>
      </c>
      <c r="N10" s="450" t="e">
        <f>ROUND(IF($K10&lt;0.8,"",$D$24+(($O$5*(1+N$7))*($O$4*(1+$I10)))-'2 CM Budget'!$I$13+$C$19-'Tax lists'!D31),-2)</f>
        <v>#VALUE!</v>
      </c>
      <c r="O10" s="450" t="e">
        <f>ROUND(IF($K10&lt;0.8,"",$D$24+(($O$5*(1+O$7))*($O$4*(1+$I10)))-'2 CM Budget'!$I$13+$C$19-'Tax lists'!E31),-2)</f>
        <v>#VALUE!</v>
      </c>
      <c r="P10" s="450" t="e">
        <f>ROUND(IF($K10&lt;0.8,"",$D$24+(($O$5*(1+P$7))*($O$4*(1+$I10)))-'2 CM Budget'!$I$13+$C$19-'Tax lists'!F31),-2)</f>
        <v>#VALUE!</v>
      </c>
    </row>
    <row r="11" spans="1:16">
      <c r="A11" s="413" t="s">
        <v>368</v>
      </c>
      <c r="B11" s="454" t="e">
        <f>C11/B4</f>
        <v>#VALUE!</v>
      </c>
      <c r="C11" s="455" t="e">
        <f>'Budget Summary'!K7</f>
        <v>#VALUE!</v>
      </c>
      <c r="D11" s="134"/>
      <c r="E11" s="456" t="s">
        <v>369</v>
      </c>
      <c r="F11" s="134"/>
      <c r="G11" s="452">
        <f>'3 Manager Budget'!D8</f>
        <v>0</v>
      </c>
      <c r="H11" s="453"/>
      <c r="I11" s="448" t="e">
        <f t="shared" si="1"/>
        <v>#DIV/0!</v>
      </c>
      <c r="J11" s="1273"/>
      <c r="K11" s="449">
        <f>O4</f>
        <v>0</v>
      </c>
      <c r="L11" s="450" t="e">
        <f>ROUND(IF($K11&lt;0.8,"",$D$24+(($O$5*(1+L$7))*($O$4*(1+$I11)))-'2 CM Budget'!$I$13+$C$19-'Tax lists'!B32),-2)</f>
        <v>#VALUE!</v>
      </c>
      <c r="M11" s="450" t="e">
        <f>ROUND(IF($K11&lt;0.8,"",$D$24+(($O$5*(1+M$7))*($O$4*(1+$I11)))-'2 CM Budget'!$I$13+$C$19-'Tax lists'!C32),-2)</f>
        <v>#VALUE!</v>
      </c>
      <c r="N11" s="450" t="e">
        <f>ROUND(IF($K11&lt;0.8,"",$D$24+(($O$5*(1+N$7))*($O$4*(1+$I11)))-'2 CM Budget'!$I$13+$C$19-'Tax lists'!D32),-2)</f>
        <v>#VALUE!</v>
      </c>
      <c r="O11" s="450" t="e">
        <f>ROUND(IF($K11&lt;0.8,"",$D$24+(($O$5*(1+O$7))*($O$4*(1+$I11)))-'2 CM Budget'!$I$13+$C$19-'Tax lists'!E32),-2)</f>
        <v>#VALUE!</v>
      </c>
      <c r="P11" s="450" t="e">
        <f>ROUND(IF($K11&lt;0.8,"",$D$24+(($O$5*(1+P$7))*($O$4*(1+$I11)))-'2 CM Budget'!$I$13+$C$19-'Tax lists'!F32),-2)</f>
        <v>#VALUE!</v>
      </c>
    </row>
    <row r="12" spans="1:16">
      <c r="A12" s="413" t="s">
        <v>370</v>
      </c>
      <c r="B12" s="454" t="e">
        <f>C12/$B$4</f>
        <v>#DIV/0!</v>
      </c>
      <c r="C12" s="455">
        <f>'Budget Summary'!K8</f>
        <v>0</v>
      </c>
      <c r="D12" s="134"/>
      <c r="E12" s="456" t="s">
        <v>371</v>
      </c>
      <c r="F12" s="134"/>
      <c r="G12" s="452">
        <f>'3 Manager Budget'!D7</f>
        <v>0</v>
      </c>
      <c r="H12" s="453"/>
      <c r="I12" s="448" t="e">
        <f t="shared" si="1"/>
        <v>#DIV/0!</v>
      </c>
      <c r="J12" s="1273"/>
      <c r="K12" s="449">
        <f>K11+$N$18</f>
        <v>0.05</v>
      </c>
      <c r="L12" s="450" t="e">
        <f>ROUND(IF($K12&lt;0.8,"",$D$24+(($O$5*(1+L$7))*($O$4*(1+$I12)))-'2 CM Budget'!$I$13+$C$19-'Tax lists'!B33),-2)</f>
        <v>#VALUE!</v>
      </c>
      <c r="M12" s="450" t="e">
        <f>ROUND(IF($K12&lt;0.8,"",$D$24+(($O$5*(1+M$7))*($O$4*(1+$I12)))-'2 CM Budget'!$I$13+$C$19-'Tax lists'!C33),-2)</f>
        <v>#VALUE!</v>
      </c>
      <c r="N12" s="450" t="e">
        <f>ROUND(IF($K12&lt;0.8,"",$D$24+(($O$5*(1+N$7))*($O$4*(1+$I12)))-'2 CM Budget'!$I$13+$C$19-'Tax lists'!D33),-2)</f>
        <v>#VALUE!</v>
      </c>
      <c r="O12" s="450" t="e">
        <f>ROUND(IF($K12&lt;0.8,"",$D$24+(($O$5*(1+O$7))*($O$4*(1+$I12)))-'2 CM Budget'!$I$13+$C$19-'Tax lists'!E33),-2)</f>
        <v>#VALUE!</v>
      </c>
      <c r="P12" s="450" t="e">
        <f>ROUND(IF($K12&lt;0.8,"",$D$24+(($O$5*(1+P$7))*($O$4*(1+$I12)))-'2 CM Budget'!$I$13+$C$19-'Tax lists'!F33),-2)</f>
        <v>#VALUE!</v>
      </c>
    </row>
    <row r="13" spans="1:16" ht="15" customHeight="1">
      <c r="A13" s="413" t="s">
        <v>372</v>
      </c>
      <c r="B13" s="454" t="e">
        <f t="shared" ref="B13:B17" si="2">C13/$B$4</f>
        <v>#DIV/0!</v>
      </c>
      <c r="C13" s="455">
        <f>'2 CM Budget'!I28+'2 CM Budget'!I31</f>
        <v>0</v>
      </c>
      <c r="D13" s="134"/>
      <c r="E13" s="456" t="s">
        <v>373</v>
      </c>
      <c r="F13" s="134"/>
      <c r="G13" s="452">
        <f>'3 Manager Budget'!D10</f>
        <v>0</v>
      </c>
      <c r="H13" s="453"/>
      <c r="I13" s="448" t="e">
        <f t="shared" si="1"/>
        <v>#DIV/0!</v>
      </c>
      <c r="J13" s="1273"/>
      <c r="K13" s="449">
        <f>K12+$N$18</f>
        <v>0.1</v>
      </c>
      <c r="L13" s="450" t="e">
        <f>ROUND(IF($K13&lt;0.8,"",$D$24+(($O$5*(1+L$7))*($O$4*(1+$I13)))-'2 CM Budget'!$I$13+$C$19-'Tax lists'!B34),-2)</f>
        <v>#VALUE!</v>
      </c>
      <c r="M13" s="450" t="e">
        <f>ROUND(IF($K13&lt;0.8,"",$D$24+(($O$5*(1+M$7))*($O$4*(1+$I13)))-'2 CM Budget'!$I$13+$C$19-'Tax lists'!C34),-2)</f>
        <v>#VALUE!</v>
      </c>
      <c r="N13" s="450" t="e">
        <f>ROUND(IF($K13&lt;0.8,"",$D$24+(($O$5*(1+N$7))*($O$4*(1+$I13)))-'2 CM Budget'!$I$13+$C$19-'Tax lists'!D34),-2)</f>
        <v>#VALUE!</v>
      </c>
      <c r="O13" s="450" t="e">
        <f>ROUND(IF($K13&lt;0.8,"",$D$24+(($O$5*(1+O$7))*($O$4*(1+$I13)))-'2 CM Budget'!$I$13+$C$19-'Tax lists'!E34),-2)</f>
        <v>#VALUE!</v>
      </c>
      <c r="P13" s="450" t="e">
        <f>ROUND(IF($K13&lt;0.8,"",$D$24+(($O$5*(1+P$7))*($O$4*(1+$I13)))-'2 CM Budget'!$I$13+$C$19-'Tax lists'!F34),-2)</f>
        <v>#VALUE!</v>
      </c>
    </row>
    <row r="14" spans="1:16" ht="15" customHeight="1">
      <c r="A14" s="413" t="s">
        <v>374</v>
      </c>
      <c r="B14" s="454" t="e">
        <f t="shared" si="2"/>
        <v>#DIV/0!</v>
      </c>
      <c r="C14" s="455">
        <f>'2 CM Budget'!I32</f>
        <v>0</v>
      </c>
      <c r="D14" s="134"/>
      <c r="E14" s="456" t="s">
        <v>375</v>
      </c>
      <c r="F14" s="134"/>
      <c r="G14" s="452">
        <f>'3 Manager Budget'!E18</f>
        <v>0</v>
      </c>
      <c r="H14" s="453"/>
      <c r="I14" s="448" t="e">
        <f t="shared" si="1"/>
        <v>#DIV/0!</v>
      </c>
      <c r="J14" s="1273"/>
      <c r="K14" s="449">
        <f>K13+$N$18</f>
        <v>0.15000000000000002</v>
      </c>
      <c r="L14" s="450" t="e">
        <f>ROUND(IF($K14&lt;0.8,"",$D$24+(($O$5*(1+L$7))*($O$4*(1+$I14)))-'2 CM Budget'!$I$13+$C$19-'Tax lists'!B35),-2)</f>
        <v>#VALUE!</v>
      </c>
      <c r="M14" s="450" t="e">
        <f>ROUND(IF($K14&lt;0.8,"",$D$24+(($O$5*(1+M$7))*($O$4*(1+$I14)))-'2 CM Budget'!$I$13+$C$19-'Tax lists'!C35),-2)</f>
        <v>#VALUE!</v>
      </c>
      <c r="N14" s="450" t="e">
        <f>ROUND(IF($K14&lt;0.8,"",$D$24+(($O$5*(1+N$7))*($O$4*(1+$I14)))-'2 CM Budget'!$I$13+$C$19-'Tax lists'!D35),-2)</f>
        <v>#VALUE!</v>
      </c>
      <c r="O14" s="450" t="e">
        <f>ROUND(IF($K14&lt;0.8,"",$D$24+(($O$5*(1+O$7))*($O$4*(1+$I14)))-'2 CM Budget'!$I$13+$C$19-'Tax lists'!E35),-2)</f>
        <v>#VALUE!</v>
      </c>
      <c r="P14" s="450" t="e">
        <f>ROUND(IF($K14&lt;0.8,"",$D$24+(($O$5*(1+P$7))*($O$4*(1+$I14)))-'2 CM Budget'!$I$13+$C$19-'Tax lists'!F35),-2)</f>
        <v>#VALUE!</v>
      </c>
    </row>
    <row r="15" spans="1:16">
      <c r="A15" s="457" t="s">
        <v>147</v>
      </c>
      <c r="B15" s="458" t="e">
        <f>C15/$B$4</f>
        <v>#VALUE!</v>
      </c>
      <c r="C15" s="459" t="e">
        <f>SUM(C11:C14)</f>
        <v>#VALUE!</v>
      </c>
      <c r="D15" s="134"/>
      <c r="E15" s="460" t="s">
        <v>147</v>
      </c>
      <c r="F15" s="461"/>
      <c r="G15" s="462">
        <f>SUM(G10:G14)</f>
        <v>0</v>
      </c>
      <c r="H15" s="463"/>
      <c r="I15" s="448" t="e">
        <f t="shared" si="1"/>
        <v>#DIV/0!</v>
      </c>
      <c r="J15" s="1274"/>
      <c r="K15" s="449">
        <f>K14+$N$18</f>
        <v>0.2</v>
      </c>
      <c r="L15" s="450" t="e">
        <f>ROUND(IF($K15&lt;0.8,"",$D$24+(($O$5*(1+L$7))*($O$4*(1+$I15)))-'2 CM Budget'!$I$13+$C$19-'Tax lists'!B36),-2)</f>
        <v>#VALUE!</v>
      </c>
      <c r="M15" s="450" t="e">
        <f>ROUND(IF($K15&lt;0.8,"",$D$24+(($O$5*(1+M$7))*($O$4*(1+$I15)))-'2 CM Budget'!$I$13+$C$19-'Tax lists'!C36),-2)</f>
        <v>#VALUE!</v>
      </c>
      <c r="N15" s="450" t="e">
        <f>ROUND(IF($K15&lt;0.8,"",$D$24+(($O$5*(1+N$7))*($O$4*(1+$I15)))-'2 CM Budget'!$I$13+$C$19-'Tax lists'!D36),-2)</f>
        <v>#VALUE!</v>
      </c>
      <c r="O15" s="450" t="e">
        <f>ROUND(IF($K15&lt;0.8,"",$D$24+(($O$5*(1+O$7))*($O$4*(1+$I15)))-'2 CM Budget'!$I$13+$C$19-'Tax lists'!E36),-2)</f>
        <v>#VALUE!</v>
      </c>
      <c r="P15" s="450" t="e">
        <f>ROUND(IF($K15&lt;0.8,"",$D$24+(($O$5*(1+P$7))*($O$4*(1+$I15)))-'2 CM Budget'!$I$13+$C$19-'Tax lists'!F36),-2)</f>
        <v>#VALUE!</v>
      </c>
    </row>
    <row r="16" spans="1:16" ht="15" customHeight="1">
      <c r="A16" s="413" t="s">
        <v>376</v>
      </c>
      <c r="B16" s="454" t="e">
        <f t="shared" si="2"/>
        <v>#DIV/0!</v>
      </c>
      <c r="C16" s="455">
        <f>SUM('2 CM Budget'!I176:O187)</f>
        <v>0</v>
      </c>
      <c r="D16" s="134"/>
      <c r="E16" s="456" t="s">
        <v>330</v>
      </c>
      <c r="F16" s="134"/>
      <c r="G16" s="452">
        <f>'3 Manager Budget'!D8</f>
        <v>0</v>
      </c>
      <c r="H16" s="453"/>
      <c r="I16" s="464"/>
      <c r="J16" s="141"/>
      <c r="K16" s="134"/>
      <c r="L16" s="134"/>
      <c r="M16" s="134"/>
      <c r="N16" s="134"/>
      <c r="O16" s="134"/>
      <c r="P16" s="465"/>
    </row>
    <row r="17" spans="1:16" ht="15" customHeight="1">
      <c r="A17" s="466" t="s">
        <v>529</v>
      </c>
      <c r="B17" s="454" t="e">
        <f t="shared" si="2"/>
        <v>#DIV/0!</v>
      </c>
      <c r="C17" s="455">
        <f>'2 CM Budget'!I188</f>
        <v>0</v>
      </c>
      <c r="D17" s="135"/>
      <c r="E17" s="467" t="s">
        <v>377</v>
      </c>
      <c r="F17" s="468"/>
      <c r="G17" s="469">
        <f>G15-G16</f>
        <v>0</v>
      </c>
      <c r="H17" s="470"/>
      <c r="I17" s="464"/>
      <c r="J17" s="141"/>
      <c r="K17" s="1292" t="s">
        <v>378</v>
      </c>
      <c r="L17" s="1292"/>
      <c r="M17" s="1292"/>
      <c r="N17" s="708">
        <v>0.05</v>
      </c>
      <c r="O17" s="1285"/>
      <c r="P17" s="1285"/>
    </row>
    <row r="18" spans="1:16" ht="15" customHeight="1">
      <c r="A18" s="413" t="s">
        <v>49</v>
      </c>
      <c r="B18" s="471" t="e">
        <f t="shared" ref="B18:B21" si="3">C18/$B$4</f>
        <v>#DIV/0!</v>
      </c>
      <c r="C18" s="455">
        <f>'2 CM Budget'!I189</f>
        <v>0</v>
      </c>
      <c r="D18" s="134"/>
      <c r="E18" s="456" t="s">
        <v>379</v>
      </c>
      <c r="F18" s="134"/>
      <c r="G18" s="472">
        <f>'3 Manager Budget'!E29+'3 Manager Budget'!E30</f>
        <v>0</v>
      </c>
      <c r="H18" s="473"/>
      <c r="I18" s="474"/>
      <c r="J18" s="141"/>
      <c r="K18" s="1292" t="s">
        <v>380</v>
      </c>
      <c r="L18" s="1292"/>
      <c r="M18" s="1292"/>
      <c r="N18" s="709">
        <v>0.05</v>
      </c>
      <c r="O18" s="1285"/>
      <c r="P18" s="1285"/>
    </row>
    <row r="19" spans="1:16" ht="15" customHeight="1">
      <c r="A19" s="413" t="s">
        <v>334</v>
      </c>
      <c r="B19" s="471" t="e">
        <f t="shared" si="3"/>
        <v>#DIV/0!</v>
      </c>
      <c r="C19" s="475">
        <f>'2 CM Budget'!I192</f>
        <v>0</v>
      </c>
      <c r="D19" s="134"/>
      <c r="E19" s="1283" t="s">
        <v>381</v>
      </c>
      <c r="F19" s="1284"/>
      <c r="G19" s="472">
        <f>'3 Manager Budget'!E38</f>
        <v>1150</v>
      </c>
      <c r="H19" s="473"/>
      <c r="I19" s="474"/>
      <c r="J19" s="141"/>
      <c r="K19" s="674"/>
      <c r="L19" s="674"/>
      <c r="M19" s="451"/>
      <c r="N19" s="476"/>
      <c r="O19" s="1285"/>
      <c r="P19" s="1285"/>
    </row>
    <row r="20" spans="1:16" ht="15" customHeight="1">
      <c r="A20" s="413"/>
      <c r="B20" s="471"/>
      <c r="C20" s="475"/>
      <c r="D20" s="134"/>
      <c r="E20" s="1283"/>
      <c r="F20" s="1284"/>
      <c r="G20" s="472"/>
      <c r="H20" s="473"/>
      <c r="I20" s="474"/>
      <c r="J20" s="141"/>
      <c r="K20" s="1286"/>
      <c r="L20" s="1286"/>
      <c r="M20" s="477"/>
      <c r="N20" s="134"/>
      <c r="O20" s="1285"/>
      <c r="P20" s="1285"/>
    </row>
    <row r="21" spans="1:16">
      <c r="A21" s="457" t="s">
        <v>294</v>
      </c>
      <c r="B21" s="458" t="e">
        <f t="shared" si="3"/>
        <v>#DIV/0!</v>
      </c>
      <c r="C21" s="459">
        <f>SUM(C16:C19)</f>
        <v>0</v>
      </c>
      <c r="D21" s="134"/>
      <c r="E21" s="460" t="s">
        <v>294</v>
      </c>
      <c r="F21" s="461"/>
      <c r="G21" s="462">
        <f>G18+G19</f>
        <v>1150</v>
      </c>
      <c r="H21" s="463"/>
      <c r="I21" s="478"/>
      <c r="J21" s="141"/>
      <c r="K21" s="1286"/>
      <c r="L21" s="1286"/>
      <c r="M21" s="479"/>
      <c r="N21" s="134"/>
      <c r="O21" s="134"/>
      <c r="P21" s="465"/>
    </row>
    <row r="22" spans="1:16" ht="18">
      <c r="A22" s="480" t="s">
        <v>382</v>
      </c>
      <c r="B22" s="481" t="e">
        <f>C22/$B$4</f>
        <v>#VALUE!</v>
      </c>
      <c r="C22" s="482" t="e">
        <f>C15-C21</f>
        <v>#VALUE!</v>
      </c>
      <c r="D22" s="481"/>
      <c r="E22" s="483" t="s">
        <v>382</v>
      </c>
      <c r="F22" s="483"/>
      <c r="G22" s="484">
        <f>G17-G21</f>
        <v>-1150</v>
      </c>
      <c r="H22" s="485"/>
      <c r="I22" s="478"/>
      <c r="J22" s="141"/>
      <c r="K22" s="1286"/>
      <c r="L22" s="1286"/>
      <c r="M22" s="479"/>
      <c r="N22" s="134"/>
      <c r="O22" s="134"/>
      <c r="P22" s="465"/>
    </row>
    <row r="23" spans="1:16" ht="29.25" customHeight="1">
      <c r="A23" s="1266" t="s">
        <v>383</v>
      </c>
      <c r="B23" s="1267"/>
      <c r="C23" s="1267"/>
      <c r="D23" s="486"/>
      <c r="E23" s="1271" t="str">
        <f>"Available for drawings and investment. Note: "&amp;TEXT(G19,"$0,000")&amp; " of personal expenses has been deducted"</f>
        <v>Available for drawings and investment. Note: $1,150 of personal expenses has been deducted</v>
      </c>
      <c r="F23" s="1267"/>
      <c r="G23" s="1272"/>
      <c r="H23" s="487"/>
      <c r="I23" s="478"/>
      <c r="J23" s="141"/>
      <c r="K23" s="1286"/>
      <c r="L23" s="1286"/>
      <c r="M23" s="488"/>
      <c r="N23" s="134"/>
      <c r="O23" s="134"/>
      <c r="P23" s="465"/>
    </row>
    <row r="24" spans="1:16" ht="23.4">
      <c r="A24" s="489" t="s">
        <v>384</v>
      </c>
      <c r="B24" s="490"/>
      <c r="C24" s="490"/>
      <c r="D24" s="1265" t="e">
        <f>(C22-G22)</f>
        <v>#VALUE!</v>
      </c>
      <c r="E24" s="1265"/>
      <c r="F24" s="490"/>
      <c r="G24" s="491"/>
      <c r="H24" s="492"/>
      <c r="I24" s="478"/>
      <c r="J24" s="141"/>
      <c r="K24" s="1286"/>
      <c r="L24" s="1286"/>
      <c r="M24" s="493"/>
      <c r="N24" s="134"/>
      <c r="O24" s="134"/>
      <c r="P24" s="465"/>
    </row>
    <row r="25" spans="1:16" ht="15" customHeight="1">
      <c r="A25" s="494" t="s">
        <v>385</v>
      </c>
      <c r="B25" s="495"/>
      <c r="C25" s="495"/>
      <c r="D25" s="495"/>
      <c r="E25" s="495"/>
      <c r="F25" s="495"/>
      <c r="G25" s="496"/>
      <c r="H25" s="492"/>
      <c r="I25" s="478"/>
      <c r="J25" s="141"/>
      <c r="K25" s="1286"/>
      <c r="L25" s="1286"/>
      <c r="M25" s="479"/>
      <c r="N25" s="134"/>
      <c r="O25" s="134"/>
      <c r="P25" s="465"/>
    </row>
    <row r="26" spans="1:16">
      <c r="A26" s="1280" t="s">
        <v>386</v>
      </c>
      <c r="B26" s="1281"/>
      <c r="C26" s="1281"/>
      <c r="D26" s="1281"/>
      <c r="E26" s="1281"/>
      <c r="F26" s="1281"/>
      <c r="G26" s="1282"/>
      <c r="H26" s="497"/>
      <c r="I26" s="478"/>
      <c r="J26" s="498"/>
      <c r="K26" s="499"/>
      <c r="L26" s="134"/>
      <c r="M26" s="479"/>
      <c r="N26" s="134"/>
      <c r="O26" s="134"/>
      <c r="P26" s="465"/>
    </row>
    <row r="27" spans="1:16" ht="15" customHeight="1">
      <c r="A27" s="1268" t="str">
        <f>"1/ Manager does not require plant and vehicles, unlike the contact milker, therefore manager can invest  "&amp;TEXT('3 Manager Budget'!D16,"$0,000")&amp;" at "&amp;TEXT('3 Manager Budget'!D17,"0.0%")</f>
        <v>1/ Manager does not require plant and vehicles, unlike the contact milker, therefore manager can invest  $0,000 at 6.0%</v>
      </c>
      <c r="B27" s="1269"/>
      <c r="C27" s="1269"/>
      <c r="D27" s="1269"/>
      <c r="E27" s="1269"/>
      <c r="F27" s="1269"/>
      <c r="G27" s="1270"/>
      <c r="H27" s="500"/>
      <c r="I27" s="478"/>
      <c r="J27" s="501"/>
      <c r="K27" s="499"/>
      <c r="L27" s="134"/>
      <c r="M27" s="134"/>
      <c r="N27" s="134"/>
      <c r="O27" s="134"/>
      <c r="P27" s="502"/>
    </row>
    <row r="28" spans="1:16" ht="23.25" customHeight="1">
      <c r="A28" s="1268" t="s">
        <v>387</v>
      </c>
      <c r="B28" s="1269"/>
      <c r="C28" s="1269"/>
      <c r="D28" s="1269"/>
      <c r="E28" s="1269"/>
      <c r="F28" s="1269"/>
      <c r="G28" s="1270"/>
      <c r="H28" s="500"/>
      <c r="I28" s="1288"/>
      <c r="J28" s="1284"/>
      <c r="K28" s="1284"/>
      <c r="L28" s="1284"/>
      <c r="M28" s="1284"/>
      <c r="N28" s="1284"/>
      <c r="O28" s="134"/>
      <c r="P28" s="502"/>
    </row>
    <row r="29" spans="1:16">
      <c r="A29" s="1289"/>
      <c r="B29" s="1290"/>
      <c r="C29" s="1290"/>
      <c r="D29" s="1290"/>
      <c r="E29" s="1290"/>
      <c r="F29" s="1290"/>
      <c r="G29" s="1291"/>
      <c r="H29" s="500"/>
      <c r="I29" s="503"/>
      <c r="J29" s="504"/>
      <c r="K29" s="505"/>
      <c r="L29" s="506"/>
      <c r="M29" s="506"/>
      <c r="N29" s="506"/>
      <c r="O29" s="506"/>
      <c r="P29" s="507"/>
    </row>
    <row r="30" spans="1:16">
      <c r="B30" s="29"/>
      <c r="C30" s="30"/>
      <c r="D30" s="29"/>
      <c r="E30" s="31"/>
      <c r="F30" s="31"/>
      <c r="G30" s="32"/>
      <c r="H30" s="32"/>
      <c r="J30" s="33"/>
      <c r="K30" s="34"/>
      <c r="P30" s="35"/>
    </row>
    <row r="31" spans="1:16">
      <c r="B31" s="29"/>
      <c r="C31" s="30"/>
      <c r="D31" s="29"/>
      <c r="E31" s="31"/>
      <c r="F31" s="31"/>
      <c r="G31" s="32"/>
      <c r="H31" s="32"/>
      <c r="J31" s="33"/>
      <c r="K31" s="34"/>
      <c r="P31" s="35"/>
    </row>
    <row r="32" spans="1:16">
      <c r="B32" s="29"/>
      <c r="C32" s="30"/>
      <c r="D32" s="29"/>
      <c r="E32" s="31"/>
      <c r="F32" s="31"/>
      <c r="G32" s="32"/>
      <c r="H32" s="32"/>
      <c r="J32" s="33"/>
      <c r="K32" s="34"/>
      <c r="P32" s="35"/>
    </row>
    <row r="33" spans="1:16">
      <c r="B33" s="29"/>
      <c r="C33" s="30"/>
      <c r="D33" s="29"/>
      <c r="E33" s="31"/>
      <c r="F33" s="31"/>
      <c r="G33" s="32"/>
      <c r="H33" s="32"/>
      <c r="I33" s="36"/>
      <c r="J33" s="33"/>
      <c r="K33" s="34"/>
      <c r="P33" s="35"/>
    </row>
    <row r="34" spans="1:16">
      <c r="B34" s="29"/>
      <c r="C34" s="30"/>
      <c r="D34" s="29"/>
      <c r="E34" s="31"/>
      <c r="F34" s="31"/>
      <c r="G34" s="32"/>
      <c r="H34" s="32"/>
      <c r="I34" s="36"/>
      <c r="J34" s="33"/>
      <c r="K34" s="34"/>
      <c r="P34" s="35"/>
    </row>
    <row r="35" spans="1:16">
      <c r="B35" s="29"/>
      <c r="C35" s="30"/>
      <c r="E35" s="37"/>
      <c r="F35" s="37"/>
      <c r="G35" s="32"/>
      <c r="H35" s="32"/>
      <c r="I35" s="36"/>
      <c r="J35" s="33"/>
      <c r="K35" s="34"/>
      <c r="P35" s="35"/>
    </row>
    <row r="36" spans="1:16">
      <c r="E36" s="37"/>
      <c r="F36" s="37"/>
      <c r="I36" s="36"/>
      <c r="J36" s="33"/>
      <c r="K36" s="34"/>
      <c r="P36" s="35"/>
    </row>
    <row r="37" spans="1:16">
      <c r="E37" s="37"/>
      <c r="F37" s="37"/>
      <c r="I37" s="36"/>
      <c r="J37" s="33"/>
      <c r="K37" s="34"/>
      <c r="P37" s="35"/>
    </row>
    <row r="38" spans="1:16">
      <c r="C38" s="38"/>
      <c r="E38" s="37"/>
      <c r="F38" s="37"/>
      <c r="I38" s="36"/>
      <c r="J38" s="33"/>
      <c r="K38" s="34"/>
      <c r="P38" s="35"/>
    </row>
    <row r="39" spans="1:16">
      <c r="A39" s="36"/>
      <c r="B39" s="36"/>
      <c r="C39" s="36"/>
      <c r="D39" s="36"/>
      <c r="E39" s="36"/>
      <c r="F39" s="36"/>
      <c r="G39" s="36"/>
      <c r="H39" s="36"/>
      <c r="I39" s="36"/>
      <c r="J39" s="33"/>
      <c r="K39" s="34"/>
      <c r="P39" s="35"/>
    </row>
    <row r="40" spans="1:16">
      <c r="A40" s="36"/>
      <c r="B40" s="36"/>
      <c r="C40" s="36"/>
      <c r="D40" s="36"/>
      <c r="E40" s="36"/>
      <c r="F40" s="36"/>
      <c r="G40" s="36"/>
      <c r="H40" s="36"/>
      <c r="I40" s="36"/>
      <c r="J40" s="33"/>
      <c r="K40" s="34"/>
      <c r="P40" s="35"/>
    </row>
    <row r="41" spans="1:16">
      <c r="A41" s="36"/>
      <c r="B41" s="36"/>
      <c r="C41" s="36"/>
      <c r="D41" s="36"/>
      <c r="E41" s="36"/>
      <c r="F41" s="36"/>
      <c r="G41" s="36"/>
      <c r="H41" s="36"/>
      <c r="I41" s="36"/>
      <c r="J41" s="33"/>
      <c r="K41" s="34"/>
      <c r="P41" s="35"/>
    </row>
    <row r="42" spans="1:16">
      <c r="A42" s="36"/>
      <c r="B42" s="36"/>
      <c r="C42" s="36"/>
      <c r="D42" s="36"/>
      <c r="E42" s="36"/>
      <c r="F42" s="36"/>
      <c r="G42" s="36"/>
      <c r="H42" s="36"/>
      <c r="I42" s="36"/>
      <c r="J42" s="33"/>
      <c r="K42" s="34"/>
      <c r="P42" s="35"/>
    </row>
    <row r="43" spans="1:16">
      <c r="A43" s="36"/>
      <c r="B43" s="36"/>
      <c r="C43" s="36"/>
      <c r="D43" s="36"/>
      <c r="E43" s="36"/>
      <c r="F43" s="36"/>
      <c r="G43" s="36"/>
      <c r="H43" s="36"/>
      <c r="I43" s="36"/>
      <c r="J43" s="33"/>
      <c r="K43" s="34"/>
      <c r="P43" s="35"/>
    </row>
    <row r="44" spans="1:16">
      <c r="A44" s="39"/>
      <c r="B44" s="36"/>
      <c r="C44" s="36"/>
      <c r="D44" s="36"/>
      <c r="E44" s="36"/>
      <c r="F44" s="36"/>
      <c r="G44" s="36"/>
      <c r="H44" s="36"/>
      <c r="I44" s="36"/>
      <c r="J44" s="33"/>
      <c r="K44" s="34"/>
      <c r="P44" s="35"/>
    </row>
    <row r="45" spans="1:16">
      <c r="A45" s="36"/>
      <c r="B45" s="36"/>
      <c r="C45" s="36"/>
      <c r="D45" s="36"/>
      <c r="E45" s="36"/>
      <c r="F45" s="36"/>
      <c r="G45" s="36"/>
      <c r="H45" s="36"/>
      <c r="I45" s="36"/>
      <c r="J45" s="33"/>
      <c r="K45" s="34"/>
      <c r="P45" s="35"/>
    </row>
    <row r="46" spans="1:16">
      <c r="A46" s="36"/>
      <c r="B46" s="36"/>
      <c r="C46" s="36"/>
      <c r="D46" s="36"/>
      <c r="E46" s="36"/>
      <c r="F46" s="36"/>
      <c r="G46" s="36"/>
      <c r="H46" s="36"/>
      <c r="I46" s="36"/>
      <c r="J46" s="33"/>
      <c r="K46" s="34"/>
      <c r="P46" s="35"/>
    </row>
    <row r="47" spans="1:16">
      <c r="A47" s="36"/>
      <c r="B47" s="36"/>
      <c r="C47" s="36"/>
      <c r="D47" s="36"/>
      <c r="E47" s="36"/>
      <c r="F47" s="36"/>
      <c r="G47" s="36"/>
      <c r="H47" s="36"/>
      <c r="I47" s="36"/>
      <c r="J47" s="33"/>
      <c r="K47" s="34"/>
      <c r="P47" s="35"/>
    </row>
    <row r="48" spans="1:16">
      <c r="A48" s="36"/>
      <c r="B48" s="36"/>
      <c r="C48" s="36"/>
      <c r="D48" s="36"/>
      <c r="E48" s="36"/>
      <c r="F48" s="36"/>
      <c r="G48" s="36"/>
      <c r="H48" s="36"/>
      <c r="I48" s="36"/>
      <c r="J48" s="33"/>
      <c r="K48" s="34"/>
      <c r="P48" s="35"/>
    </row>
    <row r="49" spans="1:16">
      <c r="A49" s="36"/>
      <c r="B49" s="36"/>
      <c r="C49" s="36"/>
      <c r="D49" s="36"/>
      <c r="E49" s="36"/>
      <c r="F49" s="36"/>
      <c r="G49" s="36"/>
      <c r="H49" s="36"/>
      <c r="I49" s="36"/>
      <c r="J49" s="33"/>
      <c r="K49" s="34"/>
      <c r="P49" s="35"/>
    </row>
    <row r="50" spans="1:16">
      <c r="A50" s="1287"/>
      <c r="B50" s="1287"/>
      <c r="C50" s="1287"/>
      <c r="D50" s="1287"/>
      <c r="E50" s="1287"/>
      <c r="F50" s="1287"/>
      <c r="G50" s="1287"/>
      <c r="H50" s="1287"/>
      <c r="I50" s="1287"/>
    </row>
    <row r="51" spans="1:16">
      <c r="A51" s="36"/>
      <c r="B51" s="36"/>
      <c r="C51" s="36"/>
      <c r="D51" s="36"/>
      <c r="E51" s="36"/>
      <c r="F51" s="36"/>
      <c r="G51" s="36"/>
      <c r="H51" s="36"/>
      <c r="I51" s="36"/>
    </row>
    <row r="52" spans="1:16">
      <c r="A52" s="1287"/>
      <c r="B52" s="1287"/>
      <c r="C52" s="1287"/>
      <c r="D52" s="1287"/>
      <c r="E52" s="1287"/>
      <c r="F52" s="1287"/>
      <c r="G52" s="1287"/>
      <c r="H52" s="1287"/>
      <c r="I52" s="1287"/>
    </row>
    <row r="53" spans="1:16">
      <c r="A53" s="36"/>
      <c r="B53" s="36"/>
      <c r="C53" s="36"/>
      <c r="D53" s="36"/>
      <c r="E53" s="36"/>
      <c r="F53" s="36"/>
      <c r="G53" s="36"/>
      <c r="H53" s="36"/>
      <c r="I53" s="36"/>
    </row>
    <row r="54" spans="1:16" ht="86.4">
      <c r="A54" s="53" t="s">
        <v>388</v>
      </c>
      <c r="B54" s="36"/>
      <c r="C54" s="36"/>
      <c r="D54" s="36"/>
      <c r="E54" s="36"/>
      <c r="F54" s="36"/>
      <c r="G54" s="36"/>
      <c r="H54" s="36"/>
      <c r="I54" s="36"/>
    </row>
    <row r="55" spans="1:16">
      <c r="A55" s="36"/>
      <c r="B55" s="36"/>
      <c r="C55" s="36"/>
      <c r="D55" s="36"/>
      <c r="E55" s="36"/>
      <c r="F55" s="36"/>
      <c r="G55" s="36"/>
      <c r="H55" s="36"/>
      <c r="I55" s="36"/>
    </row>
    <row r="56" spans="1:16">
      <c r="A56" s="36"/>
      <c r="B56" s="36"/>
      <c r="C56" s="36"/>
      <c r="D56" s="36"/>
      <c r="E56" s="36"/>
      <c r="F56" s="36"/>
      <c r="G56" s="36"/>
      <c r="H56" s="36"/>
      <c r="I56" s="36"/>
    </row>
    <row r="57" spans="1:16">
      <c r="A57" s="36"/>
      <c r="B57" s="36"/>
      <c r="C57" s="36"/>
      <c r="D57" s="36"/>
      <c r="E57" s="36"/>
      <c r="F57" s="36"/>
      <c r="G57" s="36"/>
      <c r="H57" s="36"/>
      <c r="I57" s="36"/>
    </row>
    <row r="1048575" spans="12:12">
      <c r="L1048575" s="118"/>
    </row>
  </sheetData>
  <sheetProtection algorithmName="SHA-512" hashValue="GxCGxql9RnfOU9MY/uKT7s8yjXiRgsQCc+c7n6M8KkaEYYiV+xFU365qMQcGJaFQlkJOLbsDs6WAq5pgLyRFOQ==" saltValue="SwwSDsuVWuvvUNzCCsXA7Q==" spinCount="100000" sheet="1" objects="1" scenarios="1"/>
  <mergeCells count="21">
    <mergeCell ref="A52:I52"/>
    <mergeCell ref="A50:I50"/>
    <mergeCell ref="I28:N28"/>
    <mergeCell ref="A28:G29"/>
    <mergeCell ref="K17:M17"/>
    <mergeCell ref="K18:M18"/>
    <mergeCell ref="L6:P6"/>
    <mergeCell ref="D24:E24"/>
    <mergeCell ref="A23:C23"/>
    <mergeCell ref="A27:G27"/>
    <mergeCell ref="E23:G23"/>
    <mergeCell ref="J8:J15"/>
    <mergeCell ref="A9:C9"/>
    <mergeCell ref="E9:G9"/>
    <mergeCell ref="A26:G26"/>
    <mergeCell ref="E10:F10"/>
    <mergeCell ref="E19:F20"/>
    <mergeCell ref="O17:P18"/>
    <mergeCell ref="K20:L22"/>
    <mergeCell ref="K23:L25"/>
    <mergeCell ref="O19:P20"/>
  </mergeCells>
  <conditionalFormatting sqref="N9:N15">
    <cfRule type="expression" dxfId="17" priority="3">
      <formula>$K9=$O$4</formula>
    </cfRule>
  </conditionalFormatting>
  <pageMargins left="0.25" right="0.25" top="0.75" bottom="0.75" header="0.3" footer="0.3"/>
  <pageSetup paperSize="9" scale="68" fitToHeight="0" orientation="landscape" r:id="rId1"/>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8655-44AB-45B6-93AC-4369DBD6B6FD}">
  <sheetPr>
    <tabColor rgb="FF00B0F0"/>
  </sheetPr>
  <dimension ref="A1:K23"/>
  <sheetViews>
    <sheetView workbookViewId="0">
      <selection activeCell="F9" sqref="F9"/>
    </sheetView>
  </sheetViews>
  <sheetFormatPr defaultColWidth="9.33203125" defaultRowHeight="14.4"/>
  <cols>
    <col min="1" max="1" width="34.5546875" style="22" bestFit="1" customWidth="1"/>
    <col min="2" max="2" width="11.5546875" style="22" customWidth="1"/>
    <col min="3" max="4" width="10.33203125" style="22" customWidth="1"/>
    <col min="5" max="5" width="9.33203125" style="22"/>
    <col min="6" max="6" width="11.33203125" style="22" customWidth="1"/>
    <col min="7" max="16384" width="9.33203125" style="22"/>
  </cols>
  <sheetData>
    <row r="1" spans="1:11" ht="44.1" customHeight="1">
      <c r="A1" s="508" t="s">
        <v>17</v>
      </c>
      <c r="B1" s="509"/>
      <c r="C1" s="509"/>
      <c r="D1" s="509"/>
      <c r="E1" s="509"/>
      <c r="F1" s="510"/>
      <c r="G1" s="511"/>
      <c r="H1" s="1293" t="s">
        <v>389</v>
      </c>
      <c r="I1" s="1293"/>
      <c r="J1" s="1293"/>
      <c r="K1" s="1293"/>
    </row>
    <row r="2" spans="1:11" ht="19.5" customHeight="1" thickBot="1">
      <c r="A2" s="1304" t="str">
        <f>'2 CM Budget'!B2</f>
        <v>Contract Milker Ltd</v>
      </c>
      <c r="B2" s="1305"/>
      <c r="C2" s="1305"/>
      <c r="D2" s="1305"/>
      <c r="E2" s="1305"/>
      <c r="F2" s="1306"/>
      <c r="G2" s="134"/>
      <c r="H2" s="1293"/>
      <c r="I2" s="1293"/>
      <c r="J2" s="1293"/>
      <c r="K2" s="1293"/>
    </row>
    <row r="3" spans="1:11">
      <c r="A3" s="512"/>
      <c r="B3" s="422"/>
      <c r="C3" s="513" t="s">
        <v>99</v>
      </c>
      <c r="D3" s="1300" t="s">
        <v>390</v>
      </c>
      <c r="E3" s="1301"/>
      <c r="F3" s="514"/>
      <c r="G3" s="515"/>
      <c r="H3" s="1293"/>
      <c r="I3" s="1293"/>
      <c r="J3" s="1293"/>
      <c r="K3" s="1293"/>
    </row>
    <row r="4" spans="1:11">
      <c r="A4" s="516" t="s">
        <v>391</v>
      </c>
      <c r="B4" s="517"/>
      <c r="C4" s="518" t="str">
        <f>'2 CM Budget'!P19</f>
        <v/>
      </c>
      <c r="D4" s="1302">
        <f>'2 CM Budget'!B10</f>
        <v>0</v>
      </c>
      <c r="E4" s="1303"/>
      <c r="F4" s="519" t="e">
        <f>C4*D4</f>
        <v>#VALUE!</v>
      </c>
      <c r="G4" s="515"/>
      <c r="H4" s="1293"/>
      <c r="I4" s="1293"/>
      <c r="J4" s="1293"/>
      <c r="K4" s="1293"/>
    </row>
    <row r="5" spans="1:11">
      <c r="A5" s="520"/>
      <c r="B5" s="521"/>
      <c r="C5" s="521"/>
      <c r="D5" s="521"/>
      <c r="E5" s="521"/>
      <c r="F5" s="522"/>
      <c r="G5" s="515"/>
      <c r="H5" s="1293"/>
      <c r="I5" s="1293"/>
      <c r="J5" s="1293"/>
      <c r="K5" s="1293"/>
    </row>
    <row r="6" spans="1:11">
      <c r="A6" s="523" t="s">
        <v>392</v>
      </c>
      <c r="B6" s="524"/>
      <c r="C6" s="524"/>
      <c r="D6" s="524"/>
      <c r="E6" s="524"/>
      <c r="F6" s="525"/>
      <c r="G6" s="515"/>
      <c r="H6" s="1293"/>
      <c r="I6" s="1293"/>
      <c r="J6" s="1293"/>
      <c r="K6" s="1293"/>
    </row>
    <row r="7" spans="1:11">
      <c r="A7" s="526" t="s">
        <v>393</v>
      </c>
      <c r="B7" s="527"/>
      <c r="C7" s="527"/>
      <c r="D7" s="527"/>
      <c r="E7" s="527"/>
      <c r="F7" s="528">
        <f>SUM('2 CM Budget'!I176:O187)</f>
        <v>0</v>
      </c>
      <c r="G7" s="515"/>
      <c r="H7" s="1293"/>
      <c r="I7" s="1293"/>
      <c r="J7" s="1293"/>
      <c r="K7" s="1293"/>
    </row>
    <row r="8" spans="1:11">
      <c r="A8" s="529" t="s">
        <v>307</v>
      </c>
      <c r="B8" s="530"/>
      <c r="C8" s="530"/>
      <c r="D8" s="530"/>
      <c r="E8" s="530"/>
      <c r="F8" s="531">
        <f>'2 CM Budget'!I188</f>
        <v>0</v>
      </c>
      <c r="G8" s="134"/>
      <c r="H8" s="134"/>
      <c r="I8" s="134"/>
      <c r="J8" s="134"/>
      <c r="K8" s="134"/>
    </row>
    <row r="9" spans="1:11">
      <c r="A9" s="532" t="s">
        <v>294</v>
      </c>
      <c r="B9" s="533"/>
      <c r="C9" s="533"/>
      <c r="D9" s="533"/>
      <c r="E9" s="533"/>
      <c r="F9" s="534">
        <f>SUM(F7:F8)</f>
        <v>0</v>
      </c>
      <c r="G9" s="134"/>
      <c r="H9" s="134"/>
      <c r="I9" s="134"/>
      <c r="J9" s="134"/>
      <c r="K9" s="134"/>
    </row>
    <row r="10" spans="1:11">
      <c r="A10" s="535"/>
      <c r="B10" s="134"/>
      <c r="C10" s="134"/>
      <c r="D10" s="134"/>
      <c r="E10" s="134"/>
      <c r="F10" s="536"/>
      <c r="G10" s="134"/>
      <c r="H10" s="134"/>
      <c r="I10" s="134"/>
      <c r="J10" s="134"/>
      <c r="K10" s="134"/>
    </row>
    <row r="11" spans="1:11">
      <c r="A11" s="532" t="s">
        <v>394</v>
      </c>
      <c r="B11" s="533"/>
      <c r="C11" s="533"/>
      <c r="D11" s="533"/>
      <c r="E11" s="533"/>
      <c r="F11" s="534" t="e">
        <f>F4-F9</f>
        <v>#VALUE!</v>
      </c>
      <c r="G11" s="134"/>
      <c r="H11" s="134"/>
      <c r="I11" s="134"/>
      <c r="J11" s="134"/>
      <c r="K11" s="134"/>
    </row>
    <row r="12" spans="1:11">
      <c r="A12" s="535"/>
      <c r="B12" s="134"/>
      <c r="C12" s="134"/>
      <c r="D12" s="134"/>
      <c r="E12" s="134"/>
      <c r="F12" s="536"/>
      <c r="G12" s="134"/>
      <c r="H12" s="134"/>
      <c r="I12" s="134"/>
      <c r="J12" s="134"/>
      <c r="K12" s="134"/>
    </row>
    <row r="13" spans="1:11">
      <c r="A13" s="532" t="s">
        <v>395</v>
      </c>
      <c r="B13" s="537">
        <f>D4</f>
        <v>0</v>
      </c>
      <c r="C13" s="533" t="s">
        <v>90</v>
      </c>
      <c r="D13" s="533"/>
      <c r="E13" s="533"/>
      <c r="F13" s="538">
        <f>IF(B13&gt;E22,B23,IF(B13&gt;E21,B22,IF(B13&gt;E20,B21,IF(B13&gt;E19,B20,B19))))</f>
        <v>0.8</v>
      </c>
      <c r="G13" s="134"/>
      <c r="H13" s="134"/>
      <c r="I13" s="134"/>
      <c r="J13" s="134"/>
      <c r="K13" s="134"/>
    </row>
    <row r="14" spans="1:11">
      <c r="A14" s="539"/>
      <c r="B14" s="540"/>
      <c r="C14" s="540"/>
      <c r="D14" s="540"/>
      <c r="E14" s="540"/>
      <c r="F14" s="541"/>
      <c r="G14" s="134"/>
      <c r="H14" s="134"/>
      <c r="I14" s="134"/>
      <c r="J14" s="134"/>
      <c r="K14" s="134"/>
    </row>
    <row r="15" spans="1:11" ht="16.2" thickBot="1">
      <c r="A15" s="542" t="s">
        <v>396</v>
      </c>
      <c r="B15" s="543"/>
      <c r="C15" s="543"/>
      <c r="D15" s="543"/>
      <c r="E15" s="543"/>
      <c r="F15" s="544" t="e">
        <f>F11*F13</f>
        <v>#VALUE!</v>
      </c>
      <c r="G15" s="134"/>
      <c r="H15" s="134"/>
      <c r="I15" s="134"/>
      <c r="J15" s="134"/>
      <c r="K15" s="134"/>
    </row>
    <row r="16" spans="1:11" ht="15" thickBot="1">
      <c r="A16" s="535"/>
      <c r="B16" s="134"/>
      <c r="C16" s="134"/>
      <c r="D16" s="134"/>
      <c r="E16" s="134"/>
      <c r="F16" s="536"/>
      <c r="G16" s="134"/>
      <c r="H16" s="134"/>
      <c r="I16" s="134"/>
      <c r="J16" s="134"/>
      <c r="K16" s="134"/>
    </row>
    <row r="17" spans="1:11" ht="15" thickBot="1">
      <c r="A17" s="545" t="s">
        <v>397</v>
      </c>
      <c r="B17" s="546"/>
      <c r="C17" s="547"/>
      <c r="D17" s="547"/>
      <c r="E17" s="548"/>
      <c r="F17" s="549"/>
      <c r="G17" s="134"/>
      <c r="H17" s="134"/>
      <c r="I17" s="134"/>
      <c r="J17" s="134"/>
      <c r="K17" s="134"/>
    </row>
    <row r="18" spans="1:11" ht="15" thickBot="1">
      <c r="A18" s="550" t="s">
        <v>398</v>
      </c>
      <c r="B18" s="1307" t="s">
        <v>399</v>
      </c>
      <c r="C18" s="1308"/>
      <c r="D18" s="1308"/>
      <c r="E18" s="1308"/>
      <c r="F18" s="1309"/>
      <c r="G18" s="134"/>
      <c r="H18" s="134"/>
      <c r="I18" s="134"/>
      <c r="J18" s="134"/>
      <c r="K18" s="134"/>
    </row>
    <row r="19" spans="1:11">
      <c r="A19" s="551" t="s">
        <v>400</v>
      </c>
      <c r="B19" s="1310">
        <v>0.8</v>
      </c>
      <c r="C19" s="1311"/>
      <c r="D19" s="1311"/>
      <c r="E19" s="1311"/>
      <c r="F19" s="1312"/>
      <c r="G19" s="134"/>
      <c r="H19" s="134"/>
      <c r="I19" s="134"/>
      <c r="J19" s="134"/>
      <c r="K19" s="134"/>
    </row>
    <row r="20" spans="1:11">
      <c r="A20" s="551" t="s">
        <v>401</v>
      </c>
      <c r="B20" s="1294">
        <v>0.75</v>
      </c>
      <c r="C20" s="1295"/>
      <c r="D20" s="1295"/>
      <c r="E20" s="1295">
        <v>100000</v>
      </c>
      <c r="F20" s="1296"/>
      <c r="G20" s="134"/>
      <c r="H20" s="134"/>
      <c r="I20" s="134"/>
      <c r="J20" s="134"/>
      <c r="K20" s="134"/>
    </row>
    <row r="21" spans="1:11">
      <c r="A21" s="551" t="s">
        <v>402</v>
      </c>
      <c r="B21" s="1294">
        <v>0.7</v>
      </c>
      <c r="C21" s="1295"/>
      <c r="D21" s="1295"/>
      <c r="E21" s="1295">
        <v>300000</v>
      </c>
      <c r="F21" s="1296"/>
      <c r="G21" s="134"/>
      <c r="H21" s="134"/>
      <c r="I21" s="134"/>
      <c r="J21" s="134"/>
      <c r="K21" s="134"/>
    </row>
    <row r="22" spans="1:11">
      <c r="A22" s="551" t="s">
        <v>403</v>
      </c>
      <c r="B22" s="1294">
        <v>0.65</v>
      </c>
      <c r="C22" s="1295"/>
      <c r="D22" s="1295"/>
      <c r="E22" s="1295">
        <v>600000</v>
      </c>
      <c r="F22" s="1296"/>
      <c r="G22" s="134"/>
      <c r="H22" s="134"/>
      <c r="I22" s="134"/>
      <c r="J22" s="134"/>
      <c r="K22" s="134"/>
    </row>
    <row r="23" spans="1:11" ht="15" thickBot="1">
      <c r="A23" s="552" t="s">
        <v>404</v>
      </c>
      <c r="B23" s="1297">
        <v>0.6</v>
      </c>
      <c r="C23" s="1298"/>
      <c r="D23" s="1298"/>
      <c r="E23" s="1298"/>
      <c r="F23" s="1299"/>
      <c r="G23" s="134"/>
      <c r="H23" s="134"/>
      <c r="I23" s="134"/>
      <c r="J23" s="134"/>
      <c r="K23" s="134"/>
    </row>
  </sheetData>
  <sheetProtection algorithmName="SHA-512" hashValue="VHzfFwCKsqqzcSPErv5A79GKLSLnN0ARt3ByZkljtuyyHfHoKtutcItIiTSuNB9Ws73E/RPJbRwQT7UHqzqkxQ==" saltValue="tX0784u7rH8wOQSE5foUlA==" spinCount="100000" sheet="1" objects="1" scenarios="1"/>
  <mergeCells count="10">
    <mergeCell ref="H1:K7"/>
    <mergeCell ref="B22:F22"/>
    <mergeCell ref="B23:F23"/>
    <mergeCell ref="D3:E3"/>
    <mergeCell ref="D4:E4"/>
    <mergeCell ref="A2:F2"/>
    <mergeCell ref="B18:F18"/>
    <mergeCell ref="B19:F19"/>
    <mergeCell ref="B20:F20"/>
    <mergeCell ref="B21:F21"/>
  </mergeCells>
  <pageMargins left="0.7" right="0.7" top="0.74" bottom="0.5600000000000000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B988E-ED51-456D-BC54-E5667B5EAF1F}">
  <sheetPr>
    <tabColor rgb="FF00B0F0"/>
    <pageSetUpPr fitToPage="1"/>
  </sheetPr>
  <dimension ref="A1:AF60"/>
  <sheetViews>
    <sheetView workbookViewId="0">
      <selection activeCell="E7" sqref="E7:F7"/>
    </sheetView>
  </sheetViews>
  <sheetFormatPr defaultColWidth="9.33203125" defaultRowHeight="15" customHeight="1"/>
  <cols>
    <col min="1" max="1" width="10.33203125" customWidth="1"/>
    <col min="2" max="2" width="1.5546875" customWidth="1"/>
    <col min="3" max="3" width="2.6640625" customWidth="1"/>
    <col min="4" max="4" width="3.44140625" customWidth="1"/>
    <col min="5" max="5" width="2.44140625" customWidth="1"/>
    <col min="6" max="6" width="6.33203125" customWidth="1"/>
    <col min="7" max="7" width="8.5546875" customWidth="1"/>
    <col min="8" max="8" width="5.44140625" customWidth="1"/>
    <col min="9" max="9" width="7.44140625" customWidth="1"/>
    <col min="10" max="11" width="5.33203125" customWidth="1"/>
    <col min="12" max="12" width="1.5546875" customWidth="1"/>
    <col min="13" max="13" width="4.44140625" customWidth="1"/>
    <col min="14" max="14" width="4.5546875" customWidth="1"/>
    <col min="15" max="15" width="1.5546875" customWidth="1"/>
    <col min="16" max="16" width="1.6640625" customWidth="1"/>
    <col min="17" max="17" width="3.5546875" customWidth="1"/>
    <col min="18" max="18" width="5.33203125" customWidth="1"/>
    <col min="19" max="19" width="1.44140625" customWidth="1"/>
    <col min="20" max="20" width="2.44140625" customWidth="1"/>
    <col min="21" max="21" width="4.5546875" customWidth="1"/>
    <col min="22" max="22" width="2.44140625" customWidth="1"/>
    <col min="23" max="23" width="3.6640625" customWidth="1"/>
    <col min="24" max="24" width="1.44140625" customWidth="1"/>
    <col min="25" max="25" width="4.6640625" customWidth="1"/>
    <col min="26" max="26" width="3.33203125" customWidth="1"/>
    <col min="27" max="27" width="10.109375" style="60" bestFit="1" customWidth="1"/>
    <col min="28" max="255" width="9.33203125" style="60"/>
    <col min="256" max="256" width="10.33203125" style="60" customWidth="1"/>
    <col min="257" max="257" width="1.5546875" style="60" customWidth="1"/>
    <col min="258" max="258" width="2.6640625" style="60" customWidth="1"/>
    <col min="259" max="259" width="3.44140625" style="60" customWidth="1"/>
    <col min="260" max="260" width="2.44140625" style="60" customWidth="1"/>
    <col min="261" max="261" width="6.33203125" style="60" customWidth="1"/>
    <col min="262" max="262" width="8.5546875" style="60" customWidth="1"/>
    <col min="263" max="263" width="5.44140625" style="60" customWidth="1"/>
    <col min="264" max="264" width="7.44140625" style="60" customWidth="1"/>
    <col min="265" max="266" width="5.33203125" style="60" customWidth="1"/>
    <col min="267" max="267" width="1.5546875" style="60" customWidth="1"/>
    <col min="268" max="268" width="4.44140625" style="60" customWidth="1"/>
    <col min="269" max="269" width="4.5546875" style="60" customWidth="1"/>
    <col min="270" max="270" width="1.5546875" style="60" customWidth="1"/>
    <col min="271" max="271" width="1.6640625" style="60" customWidth="1"/>
    <col min="272" max="272" width="3.5546875" style="60" customWidth="1"/>
    <col min="273" max="273" width="1.44140625" style="60" customWidth="1"/>
    <col min="274" max="274" width="5.33203125" style="60" customWidth="1"/>
    <col min="275" max="275" width="1.44140625" style="60" customWidth="1"/>
    <col min="276" max="276" width="2.44140625" style="60" customWidth="1"/>
    <col min="277" max="277" width="4.5546875" style="60" customWidth="1"/>
    <col min="278" max="278" width="2.44140625" style="60" customWidth="1"/>
    <col min="279" max="279" width="3.6640625" style="60" customWidth="1"/>
    <col min="280" max="280" width="1.44140625" style="60" customWidth="1"/>
    <col min="281" max="281" width="4.6640625" style="60" customWidth="1"/>
    <col min="282" max="282" width="3.33203125" style="60" customWidth="1"/>
    <col min="283" max="511" width="9.33203125" style="60"/>
    <col min="512" max="512" width="10.33203125" style="60" customWidth="1"/>
    <col min="513" max="513" width="1.5546875" style="60" customWidth="1"/>
    <col min="514" max="514" width="2.6640625" style="60" customWidth="1"/>
    <col min="515" max="515" width="3.44140625" style="60" customWidth="1"/>
    <col min="516" max="516" width="2.44140625" style="60" customWidth="1"/>
    <col min="517" max="517" width="6.33203125" style="60" customWidth="1"/>
    <col min="518" max="518" width="8.5546875" style="60" customWidth="1"/>
    <col min="519" max="519" width="5.44140625" style="60" customWidth="1"/>
    <col min="520" max="520" width="7.44140625" style="60" customWidth="1"/>
    <col min="521" max="522" width="5.33203125" style="60" customWidth="1"/>
    <col min="523" max="523" width="1.5546875" style="60" customWidth="1"/>
    <col min="524" max="524" width="4.44140625" style="60" customWidth="1"/>
    <col min="525" max="525" width="4.5546875" style="60" customWidth="1"/>
    <col min="526" max="526" width="1.5546875" style="60" customWidth="1"/>
    <col min="527" max="527" width="1.6640625" style="60" customWidth="1"/>
    <col min="528" max="528" width="3.5546875" style="60" customWidth="1"/>
    <col min="529" max="529" width="1.44140625" style="60" customWidth="1"/>
    <col min="530" max="530" width="5.33203125" style="60" customWidth="1"/>
    <col min="531" max="531" width="1.44140625" style="60" customWidth="1"/>
    <col min="532" max="532" width="2.44140625" style="60" customWidth="1"/>
    <col min="533" max="533" width="4.5546875" style="60" customWidth="1"/>
    <col min="534" max="534" width="2.44140625" style="60" customWidth="1"/>
    <col min="535" max="535" width="3.6640625" style="60" customWidth="1"/>
    <col min="536" max="536" width="1.44140625" style="60" customWidth="1"/>
    <col min="537" max="537" width="4.6640625" style="60" customWidth="1"/>
    <col min="538" max="538" width="3.33203125" style="60" customWidth="1"/>
    <col min="539" max="767" width="9.33203125" style="60"/>
    <col min="768" max="768" width="10.33203125" style="60" customWidth="1"/>
    <col min="769" max="769" width="1.5546875" style="60" customWidth="1"/>
    <col min="770" max="770" width="2.6640625" style="60" customWidth="1"/>
    <col min="771" max="771" width="3.44140625" style="60" customWidth="1"/>
    <col min="772" max="772" width="2.44140625" style="60" customWidth="1"/>
    <col min="773" max="773" width="6.33203125" style="60" customWidth="1"/>
    <col min="774" max="774" width="8.5546875" style="60" customWidth="1"/>
    <col min="775" max="775" width="5.44140625" style="60" customWidth="1"/>
    <col min="776" max="776" width="7.44140625" style="60" customWidth="1"/>
    <col min="777" max="778" width="5.33203125" style="60" customWidth="1"/>
    <col min="779" max="779" width="1.5546875" style="60" customWidth="1"/>
    <col min="780" max="780" width="4.44140625" style="60" customWidth="1"/>
    <col min="781" max="781" width="4.5546875" style="60" customWidth="1"/>
    <col min="782" max="782" width="1.5546875" style="60" customWidth="1"/>
    <col min="783" max="783" width="1.6640625" style="60" customWidth="1"/>
    <col min="784" max="784" width="3.5546875" style="60" customWidth="1"/>
    <col min="785" max="785" width="1.44140625" style="60" customWidth="1"/>
    <col min="786" max="786" width="5.33203125" style="60" customWidth="1"/>
    <col min="787" max="787" width="1.44140625" style="60" customWidth="1"/>
    <col min="788" max="788" width="2.44140625" style="60" customWidth="1"/>
    <col min="789" max="789" width="4.5546875" style="60" customWidth="1"/>
    <col min="790" max="790" width="2.44140625" style="60" customWidth="1"/>
    <col min="791" max="791" width="3.6640625" style="60" customWidth="1"/>
    <col min="792" max="792" width="1.44140625" style="60" customWidth="1"/>
    <col min="793" max="793" width="4.6640625" style="60" customWidth="1"/>
    <col min="794" max="794" width="3.33203125" style="60" customWidth="1"/>
    <col min="795" max="1023" width="9.33203125" style="60"/>
    <col min="1024" max="1024" width="10.33203125" style="60" customWidth="1"/>
    <col min="1025" max="1025" width="1.5546875" style="60" customWidth="1"/>
    <col min="1026" max="1026" width="2.6640625" style="60" customWidth="1"/>
    <col min="1027" max="1027" width="3.44140625" style="60" customWidth="1"/>
    <col min="1028" max="1028" width="2.44140625" style="60" customWidth="1"/>
    <col min="1029" max="1029" width="6.33203125" style="60" customWidth="1"/>
    <col min="1030" max="1030" width="8.5546875" style="60" customWidth="1"/>
    <col min="1031" max="1031" width="5.44140625" style="60" customWidth="1"/>
    <col min="1032" max="1032" width="7.44140625" style="60" customWidth="1"/>
    <col min="1033" max="1034" width="5.33203125" style="60" customWidth="1"/>
    <col min="1035" max="1035" width="1.5546875" style="60" customWidth="1"/>
    <col min="1036" max="1036" width="4.44140625" style="60" customWidth="1"/>
    <col min="1037" max="1037" width="4.5546875" style="60" customWidth="1"/>
    <col min="1038" max="1038" width="1.5546875" style="60" customWidth="1"/>
    <col min="1039" max="1039" width="1.6640625" style="60" customWidth="1"/>
    <col min="1040" max="1040" width="3.5546875" style="60" customWidth="1"/>
    <col min="1041" max="1041" width="1.44140625" style="60" customWidth="1"/>
    <col min="1042" max="1042" width="5.33203125" style="60" customWidth="1"/>
    <col min="1043" max="1043" width="1.44140625" style="60" customWidth="1"/>
    <col min="1044" max="1044" width="2.44140625" style="60" customWidth="1"/>
    <col min="1045" max="1045" width="4.5546875" style="60" customWidth="1"/>
    <col min="1046" max="1046" width="2.44140625" style="60" customWidth="1"/>
    <col min="1047" max="1047" width="3.6640625" style="60" customWidth="1"/>
    <col min="1048" max="1048" width="1.44140625" style="60" customWidth="1"/>
    <col min="1049" max="1049" width="4.6640625" style="60" customWidth="1"/>
    <col min="1050" max="1050" width="3.33203125" style="60" customWidth="1"/>
    <col min="1051" max="1279" width="9.33203125" style="60"/>
    <col min="1280" max="1280" width="10.33203125" style="60" customWidth="1"/>
    <col min="1281" max="1281" width="1.5546875" style="60" customWidth="1"/>
    <col min="1282" max="1282" width="2.6640625" style="60" customWidth="1"/>
    <col min="1283" max="1283" width="3.44140625" style="60" customWidth="1"/>
    <col min="1284" max="1284" width="2.44140625" style="60" customWidth="1"/>
    <col min="1285" max="1285" width="6.33203125" style="60" customWidth="1"/>
    <col min="1286" max="1286" width="8.5546875" style="60" customWidth="1"/>
    <col min="1287" max="1287" width="5.44140625" style="60" customWidth="1"/>
    <col min="1288" max="1288" width="7.44140625" style="60" customWidth="1"/>
    <col min="1289" max="1290" width="5.33203125" style="60" customWidth="1"/>
    <col min="1291" max="1291" width="1.5546875" style="60" customWidth="1"/>
    <col min="1292" max="1292" width="4.44140625" style="60" customWidth="1"/>
    <col min="1293" max="1293" width="4.5546875" style="60" customWidth="1"/>
    <col min="1294" max="1294" width="1.5546875" style="60" customWidth="1"/>
    <col min="1295" max="1295" width="1.6640625" style="60" customWidth="1"/>
    <col min="1296" max="1296" width="3.5546875" style="60" customWidth="1"/>
    <col min="1297" max="1297" width="1.44140625" style="60" customWidth="1"/>
    <col min="1298" max="1298" width="5.33203125" style="60" customWidth="1"/>
    <col min="1299" max="1299" width="1.44140625" style="60" customWidth="1"/>
    <col min="1300" max="1300" width="2.44140625" style="60" customWidth="1"/>
    <col min="1301" max="1301" width="4.5546875" style="60" customWidth="1"/>
    <col min="1302" max="1302" width="2.44140625" style="60" customWidth="1"/>
    <col min="1303" max="1303" width="3.6640625" style="60" customWidth="1"/>
    <col min="1304" max="1304" width="1.44140625" style="60" customWidth="1"/>
    <col min="1305" max="1305" width="4.6640625" style="60" customWidth="1"/>
    <col min="1306" max="1306" width="3.33203125" style="60" customWidth="1"/>
    <col min="1307" max="1535" width="9.33203125" style="60"/>
    <col min="1536" max="1536" width="10.33203125" style="60" customWidth="1"/>
    <col min="1537" max="1537" width="1.5546875" style="60" customWidth="1"/>
    <col min="1538" max="1538" width="2.6640625" style="60" customWidth="1"/>
    <col min="1539" max="1539" width="3.44140625" style="60" customWidth="1"/>
    <col min="1540" max="1540" width="2.44140625" style="60" customWidth="1"/>
    <col min="1541" max="1541" width="6.33203125" style="60" customWidth="1"/>
    <col min="1542" max="1542" width="8.5546875" style="60" customWidth="1"/>
    <col min="1543" max="1543" width="5.44140625" style="60" customWidth="1"/>
    <col min="1544" max="1544" width="7.44140625" style="60" customWidth="1"/>
    <col min="1545" max="1546" width="5.33203125" style="60" customWidth="1"/>
    <col min="1547" max="1547" width="1.5546875" style="60" customWidth="1"/>
    <col min="1548" max="1548" width="4.44140625" style="60" customWidth="1"/>
    <col min="1549" max="1549" width="4.5546875" style="60" customWidth="1"/>
    <col min="1550" max="1550" width="1.5546875" style="60" customWidth="1"/>
    <col min="1551" max="1551" width="1.6640625" style="60" customWidth="1"/>
    <col min="1552" max="1552" width="3.5546875" style="60" customWidth="1"/>
    <col min="1553" max="1553" width="1.44140625" style="60" customWidth="1"/>
    <col min="1554" max="1554" width="5.33203125" style="60" customWidth="1"/>
    <col min="1555" max="1555" width="1.44140625" style="60" customWidth="1"/>
    <col min="1556" max="1556" width="2.44140625" style="60" customWidth="1"/>
    <col min="1557" max="1557" width="4.5546875" style="60" customWidth="1"/>
    <col min="1558" max="1558" width="2.44140625" style="60" customWidth="1"/>
    <col min="1559" max="1559" width="3.6640625" style="60" customWidth="1"/>
    <col min="1560" max="1560" width="1.44140625" style="60" customWidth="1"/>
    <col min="1561" max="1561" width="4.6640625" style="60" customWidth="1"/>
    <col min="1562" max="1562" width="3.33203125" style="60" customWidth="1"/>
    <col min="1563" max="1791" width="9.33203125" style="60"/>
    <col min="1792" max="1792" width="10.33203125" style="60" customWidth="1"/>
    <col min="1793" max="1793" width="1.5546875" style="60" customWidth="1"/>
    <col min="1794" max="1794" width="2.6640625" style="60" customWidth="1"/>
    <col min="1795" max="1795" width="3.44140625" style="60" customWidth="1"/>
    <col min="1796" max="1796" width="2.44140625" style="60" customWidth="1"/>
    <col min="1797" max="1797" width="6.33203125" style="60" customWidth="1"/>
    <col min="1798" max="1798" width="8.5546875" style="60" customWidth="1"/>
    <col min="1799" max="1799" width="5.44140625" style="60" customWidth="1"/>
    <col min="1800" max="1800" width="7.44140625" style="60" customWidth="1"/>
    <col min="1801" max="1802" width="5.33203125" style="60" customWidth="1"/>
    <col min="1803" max="1803" width="1.5546875" style="60" customWidth="1"/>
    <col min="1804" max="1804" width="4.44140625" style="60" customWidth="1"/>
    <col min="1805" max="1805" width="4.5546875" style="60" customWidth="1"/>
    <col min="1806" max="1806" width="1.5546875" style="60" customWidth="1"/>
    <col min="1807" max="1807" width="1.6640625" style="60" customWidth="1"/>
    <col min="1808" max="1808" width="3.5546875" style="60" customWidth="1"/>
    <col min="1809" max="1809" width="1.44140625" style="60" customWidth="1"/>
    <col min="1810" max="1810" width="5.33203125" style="60" customWidth="1"/>
    <col min="1811" max="1811" width="1.44140625" style="60" customWidth="1"/>
    <col min="1812" max="1812" width="2.44140625" style="60" customWidth="1"/>
    <col min="1813" max="1813" width="4.5546875" style="60" customWidth="1"/>
    <col min="1814" max="1814" width="2.44140625" style="60" customWidth="1"/>
    <col min="1815" max="1815" width="3.6640625" style="60" customWidth="1"/>
    <col min="1816" max="1816" width="1.44140625" style="60" customWidth="1"/>
    <col min="1817" max="1817" width="4.6640625" style="60" customWidth="1"/>
    <col min="1818" max="1818" width="3.33203125" style="60" customWidth="1"/>
    <col min="1819" max="2047" width="9.33203125" style="60"/>
    <col min="2048" max="2048" width="10.33203125" style="60" customWidth="1"/>
    <col min="2049" max="2049" width="1.5546875" style="60" customWidth="1"/>
    <col min="2050" max="2050" width="2.6640625" style="60" customWidth="1"/>
    <col min="2051" max="2051" width="3.44140625" style="60" customWidth="1"/>
    <col min="2052" max="2052" width="2.44140625" style="60" customWidth="1"/>
    <col min="2053" max="2053" width="6.33203125" style="60" customWidth="1"/>
    <col min="2054" max="2054" width="8.5546875" style="60" customWidth="1"/>
    <col min="2055" max="2055" width="5.44140625" style="60" customWidth="1"/>
    <col min="2056" max="2056" width="7.44140625" style="60" customWidth="1"/>
    <col min="2057" max="2058" width="5.33203125" style="60" customWidth="1"/>
    <col min="2059" max="2059" width="1.5546875" style="60" customWidth="1"/>
    <col min="2060" max="2060" width="4.44140625" style="60" customWidth="1"/>
    <col min="2061" max="2061" width="4.5546875" style="60" customWidth="1"/>
    <col min="2062" max="2062" width="1.5546875" style="60" customWidth="1"/>
    <col min="2063" max="2063" width="1.6640625" style="60" customWidth="1"/>
    <col min="2064" max="2064" width="3.5546875" style="60" customWidth="1"/>
    <col min="2065" max="2065" width="1.44140625" style="60" customWidth="1"/>
    <col min="2066" max="2066" width="5.33203125" style="60" customWidth="1"/>
    <col min="2067" max="2067" width="1.44140625" style="60" customWidth="1"/>
    <col min="2068" max="2068" width="2.44140625" style="60" customWidth="1"/>
    <col min="2069" max="2069" width="4.5546875" style="60" customWidth="1"/>
    <col min="2070" max="2070" width="2.44140625" style="60" customWidth="1"/>
    <col min="2071" max="2071" width="3.6640625" style="60" customWidth="1"/>
    <col min="2072" max="2072" width="1.44140625" style="60" customWidth="1"/>
    <col min="2073" max="2073" width="4.6640625" style="60" customWidth="1"/>
    <col min="2074" max="2074" width="3.33203125" style="60" customWidth="1"/>
    <col min="2075" max="2303" width="9.33203125" style="60"/>
    <col min="2304" max="2304" width="10.33203125" style="60" customWidth="1"/>
    <col min="2305" max="2305" width="1.5546875" style="60" customWidth="1"/>
    <col min="2306" max="2306" width="2.6640625" style="60" customWidth="1"/>
    <col min="2307" max="2307" width="3.44140625" style="60" customWidth="1"/>
    <col min="2308" max="2308" width="2.44140625" style="60" customWidth="1"/>
    <col min="2309" max="2309" width="6.33203125" style="60" customWidth="1"/>
    <col min="2310" max="2310" width="8.5546875" style="60" customWidth="1"/>
    <col min="2311" max="2311" width="5.44140625" style="60" customWidth="1"/>
    <col min="2312" max="2312" width="7.44140625" style="60" customWidth="1"/>
    <col min="2313" max="2314" width="5.33203125" style="60" customWidth="1"/>
    <col min="2315" max="2315" width="1.5546875" style="60" customWidth="1"/>
    <col min="2316" max="2316" width="4.44140625" style="60" customWidth="1"/>
    <col min="2317" max="2317" width="4.5546875" style="60" customWidth="1"/>
    <col min="2318" max="2318" width="1.5546875" style="60" customWidth="1"/>
    <col min="2319" max="2319" width="1.6640625" style="60" customWidth="1"/>
    <col min="2320" max="2320" width="3.5546875" style="60" customWidth="1"/>
    <col min="2321" max="2321" width="1.44140625" style="60" customWidth="1"/>
    <col min="2322" max="2322" width="5.33203125" style="60" customWidth="1"/>
    <col min="2323" max="2323" width="1.44140625" style="60" customWidth="1"/>
    <col min="2324" max="2324" width="2.44140625" style="60" customWidth="1"/>
    <col min="2325" max="2325" width="4.5546875" style="60" customWidth="1"/>
    <col min="2326" max="2326" width="2.44140625" style="60" customWidth="1"/>
    <col min="2327" max="2327" width="3.6640625" style="60" customWidth="1"/>
    <col min="2328" max="2328" width="1.44140625" style="60" customWidth="1"/>
    <col min="2329" max="2329" width="4.6640625" style="60" customWidth="1"/>
    <col min="2330" max="2330" width="3.33203125" style="60" customWidth="1"/>
    <col min="2331" max="2559" width="9.33203125" style="60"/>
    <col min="2560" max="2560" width="10.33203125" style="60" customWidth="1"/>
    <col min="2561" max="2561" width="1.5546875" style="60" customWidth="1"/>
    <col min="2562" max="2562" width="2.6640625" style="60" customWidth="1"/>
    <col min="2563" max="2563" width="3.44140625" style="60" customWidth="1"/>
    <col min="2564" max="2564" width="2.44140625" style="60" customWidth="1"/>
    <col min="2565" max="2565" width="6.33203125" style="60" customWidth="1"/>
    <col min="2566" max="2566" width="8.5546875" style="60" customWidth="1"/>
    <col min="2567" max="2567" width="5.44140625" style="60" customWidth="1"/>
    <col min="2568" max="2568" width="7.44140625" style="60" customWidth="1"/>
    <col min="2569" max="2570" width="5.33203125" style="60" customWidth="1"/>
    <col min="2571" max="2571" width="1.5546875" style="60" customWidth="1"/>
    <col min="2572" max="2572" width="4.44140625" style="60" customWidth="1"/>
    <col min="2573" max="2573" width="4.5546875" style="60" customWidth="1"/>
    <col min="2574" max="2574" width="1.5546875" style="60" customWidth="1"/>
    <col min="2575" max="2575" width="1.6640625" style="60" customWidth="1"/>
    <col min="2576" max="2576" width="3.5546875" style="60" customWidth="1"/>
    <col min="2577" max="2577" width="1.44140625" style="60" customWidth="1"/>
    <col min="2578" max="2578" width="5.33203125" style="60" customWidth="1"/>
    <col min="2579" max="2579" width="1.44140625" style="60" customWidth="1"/>
    <col min="2580" max="2580" width="2.44140625" style="60" customWidth="1"/>
    <col min="2581" max="2581" width="4.5546875" style="60" customWidth="1"/>
    <col min="2582" max="2582" width="2.44140625" style="60" customWidth="1"/>
    <col min="2583" max="2583" width="3.6640625" style="60" customWidth="1"/>
    <col min="2584" max="2584" width="1.44140625" style="60" customWidth="1"/>
    <col min="2585" max="2585" width="4.6640625" style="60" customWidth="1"/>
    <col min="2586" max="2586" width="3.33203125" style="60" customWidth="1"/>
    <col min="2587" max="2815" width="9.33203125" style="60"/>
    <col min="2816" max="2816" width="10.33203125" style="60" customWidth="1"/>
    <col min="2817" max="2817" width="1.5546875" style="60" customWidth="1"/>
    <col min="2818" max="2818" width="2.6640625" style="60" customWidth="1"/>
    <col min="2819" max="2819" width="3.44140625" style="60" customWidth="1"/>
    <col min="2820" max="2820" width="2.44140625" style="60" customWidth="1"/>
    <col min="2821" max="2821" width="6.33203125" style="60" customWidth="1"/>
    <col min="2822" max="2822" width="8.5546875" style="60" customWidth="1"/>
    <col min="2823" max="2823" width="5.44140625" style="60" customWidth="1"/>
    <col min="2824" max="2824" width="7.44140625" style="60" customWidth="1"/>
    <col min="2825" max="2826" width="5.33203125" style="60" customWidth="1"/>
    <col min="2827" max="2827" width="1.5546875" style="60" customWidth="1"/>
    <col min="2828" max="2828" width="4.44140625" style="60" customWidth="1"/>
    <col min="2829" max="2829" width="4.5546875" style="60" customWidth="1"/>
    <col min="2830" max="2830" width="1.5546875" style="60" customWidth="1"/>
    <col min="2831" max="2831" width="1.6640625" style="60" customWidth="1"/>
    <col min="2832" max="2832" width="3.5546875" style="60" customWidth="1"/>
    <col min="2833" max="2833" width="1.44140625" style="60" customWidth="1"/>
    <col min="2834" max="2834" width="5.33203125" style="60" customWidth="1"/>
    <col min="2835" max="2835" width="1.44140625" style="60" customWidth="1"/>
    <col min="2836" max="2836" width="2.44140625" style="60" customWidth="1"/>
    <col min="2837" max="2837" width="4.5546875" style="60" customWidth="1"/>
    <col min="2838" max="2838" width="2.44140625" style="60" customWidth="1"/>
    <col min="2839" max="2839" width="3.6640625" style="60" customWidth="1"/>
    <col min="2840" max="2840" width="1.44140625" style="60" customWidth="1"/>
    <col min="2841" max="2841" width="4.6640625" style="60" customWidth="1"/>
    <col min="2842" max="2842" width="3.33203125" style="60" customWidth="1"/>
    <col min="2843" max="3071" width="9.33203125" style="60"/>
    <col min="3072" max="3072" width="10.33203125" style="60" customWidth="1"/>
    <col min="3073" max="3073" width="1.5546875" style="60" customWidth="1"/>
    <col min="3074" max="3074" width="2.6640625" style="60" customWidth="1"/>
    <col min="3075" max="3075" width="3.44140625" style="60" customWidth="1"/>
    <col min="3076" max="3076" width="2.44140625" style="60" customWidth="1"/>
    <col min="3077" max="3077" width="6.33203125" style="60" customWidth="1"/>
    <col min="3078" max="3078" width="8.5546875" style="60" customWidth="1"/>
    <col min="3079" max="3079" width="5.44140625" style="60" customWidth="1"/>
    <col min="3080" max="3080" width="7.44140625" style="60" customWidth="1"/>
    <col min="3081" max="3082" width="5.33203125" style="60" customWidth="1"/>
    <col min="3083" max="3083" width="1.5546875" style="60" customWidth="1"/>
    <col min="3084" max="3084" width="4.44140625" style="60" customWidth="1"/>
    <col min="3085" max="3085" width="4.5546875" style="60" customWidth="1"/>
    <col min="3086" max="3086" width="1.5546875" style="60" customWidth="1"/>
    <col min="3087" max="3087" width="1.6640625" style="60" customWidth="1"/>
    <col min="3088" max="3088" width="3.5546875" style="60" customWidth="1"/>
    <col min="3089" max="3089" width="1.44140625" style="60" customWidth="1"/>
    <col min="3090" max="3090" width="5.33203125" style="60" customWidth="1"/>
    <col min="3091" max="3091" width="1.44140625" style="60" customWidth="1"/>
    <col min="3092" max="3092" width="2.44140625" style="60" customWidth="1"/>
    <col min="3093" max="3093" width="4.5546875" style="60" customWidth="1"/>
    <col min="3094" max="3094" width="2.44140625" style="60" customWidth="1"/>
    <col min="3095" max="3095" width="3.6640625" style="60" customWidth="1"/>
    <col min="3096" max="3096" width="1.44140625" style="60" customWidth="1"/>
    <col min="3097" max="3097" width="4.6640625" style="60" customWidth="1"/>
    <col min="3098" max="3098" width="3.33203125" style="60" customWidth="1"/>
    <col min="3099" max="3327" width="9.33203125" style="60"/>
    <col min="3328" max="3328" width="10.33203125" style="60" customWidth="1"/>
    <col min="3329" max="3329" width="1.5546875" style="60" customWidth="1"/>
    <col min="3330" max="3330" width="2.6640625" style="60" customWidth="1"/>
    <col min="3331" max="3331" width="3.44140625" style="60" customWidth="1"/>
    <col min="3332" max="3332" width="2.44140625" style="60" customWidth="1"/>
    <col min="3333" max="3333" width="6.33203125" style="60" customWidth="1"/>
    <col min="3334" max="3334" width="8.5546875" style="60" customWidth="1"/>
    <col min="3335" max="3335" width="5.44140625" style="60" customWidth="1"/>
    <col min="3336" max="3336" width="7.44140625" style="60" customWidth="1"/>
    <col min="3337" max="3338" width="5.33203125" style="60" customWidth="1"/>
    <col min="3339" max="3339" width="1.5546875" style="60" customWidth="1"/>
    <col min="3340" max="3340" width="4.44140625" style="60" customWidth="1"/>
    <col min="3341" max="3341" width="4.5546875" style="60" customWidth="1"/>
    <col min="3342" max="3342" width="1.5546875" style="60" customWidth="1"/>
    <col min="3343" max="3343" width="1.6640625" style="60" customWidth="1"/>
    <col min="3344" max="3344" width="3.5546875" style="60" customWidth="1"/>
    <col min="3345" max="3345" width="1.44140625" style="60" customWidth="1"/>
    <col min="3346" max="3346" width="5.33203125" style="60" customWidth="1"/>
    <col min="3347" max="3347" width="1.44140625" style="60" customWidth="1"/>
    <col min="3348" max="3348" width="2.44140625" style="60" customWidth="1"/>
    <col min="3349" max="3349" width="4.5546875" style="60" customWidth="1"/>
    <col min="3350" max="3350" width="2.44140625" style="60" customWidth="1"/>
    <col min="3351" max="3351" width="3.6640625" style="60" customWidth="1"/>
    <col min="3352" max="3352" width="1.44140625" style="60" customWidth="1"/>
    <col min="3353" max="3353" width="4.6640625" style="60" customWidth="1"/>
    <col min="3354" max="3354" width="3.33203125" style="60" customWidth="1"/>
    <col min="3355" max="3583" width="9.33203125" style="60"/>
    <col min="3584" max="3584" width="10.33203125" style="60" customWidth="1"/>
    <col min="3585" max="3585" width="1.5546875" style="60" customWidth="1"/>
    <col min="3586" max="3586" width="2.6640625" style="60" customWidth="1"/>
    <col min="3587" max="3587" width="3.44140625" style="60" customWidth="1"/>
    <col min="3588" max="3588" width="2.44140625" style="60" customWidth="1"/>
    <col min="3589" max="3589" width="6.33203125" style="60" customWidth="1"/>
    <col min="3590" max="3590" width="8.5546875" style="60" customWidth="1"/>
    <col min="3591" max="3591" width="5.44140625" style="60" customWidth="1"/>
    <col min="3592" max="3592" width="7.44140625" style="60" customWidth="1"/>
    <col min="3593" max="3594" width="5.33203125" style="60" customWidth="1"/>
    <col min="3595" max="3595" width="1.5546875" style="60" customWidth="1"/>
    <col min="3596" max="3596" width="4.44140625" style="60" customWidth="1"/>
    <col min="3597" max="3597" width="4.5546875" style="60" customWidth="1"/>
    <col min="3598" max="3598" width="1.5546875" style="60" customWidth="1"/>
    <col min="3599" max="3599" width="1.6640625" style="60" customWidth="1"/>
    <col min="3600" max="3600" width="3.5546875" style="60" customWidth="1"/>
    <col min="3601" max="3601" width="1.44140625" style="60" customWidth="1"/>
    <col min="3602" max="3602" width="5.33203125" style="60" customWidth="1"/>
    <col min="3603" max="3603" width="1.44140625" style="60" customWidth="1"/>
    <col min="3604" max="3604" width="2.44140625" style="60" customWidth="1"/>
    <col min="3605" max="3605" width="4.5546875" style="60" customWidth="1"/>
    <col min="3606" max="3606" width="2.44140625" style="60" customWidth="1"/>
    <col min="3607" max="3607" width="3.6640625" style="60" customWidth="1"/>
    <col min="3608" max="3608" width="1.44140625" style="60" customWidth="1"/>
    <col min="3609" max="3609" width="4.6640625" style="60" customWidth="1"/>
    <col min="3610" max="3610" width="3.33203125" style="60" customWidth="1"/>
    <col min="3611" max="3839" width="9.33203125" style="60"/>
    <col min="3840" max="3840" width="10.33203125" style="60" customWidth="1"/>
    <col min="3841" max="3841" width="1.5546875" style="60" customWidth="1"/>
    <col min="3842" max="3842" width="2.6640625" style="60" customWidth="1"/>
    <col min="3843" max="3843" width="3.44140625" style="60" customWidth="1"/>
    <col min="3844" max="3844" width="2.44140625" style="60" customWidth="1"/>
    <col min="3845" max="3845" width="6.33203125" style="60" customWidth="1"/>
    <col min="3846" max="3846" width="8.5546875" style="60" customWidth="1"/>
    <col min="3847" max="3847" width="5.44140625" style="60" customWidth="1"/>
    <col min="3848" max="3848" width="7.44140625" style="60" customWidth="1"/>
    <col min="3849" max="3850" width="5.33203125" style="60" customWidth="1"/>
    <col min="3851" max="3851" width="1.5546875" style="60" customWidth="1"/>
    <col min="3852" max="3852" width="4.44140625" style="60" customWidth="1"/>
    <col min="3853" max="3853" width="4.5546875" style="60" customWidth="1"/>
    <col min="3854" max="3854" width="1.5546875" style="60" customWidth="1"/>
    <col min="3855" max="3855" width="1.6640625" style="60" customWidth="1"/>
    <col min="3856" max="3856" width="3.5546875" style="60" customWidth="1"/>
    <col min="3857" max="3857" width="1.44140625" style="60" customWidth="1"/>
    <col min="3858" max="3858" width="5.33203125" style="60" customWidth="1"/>
    <col min="3859" max="3859" width="1.44140625" style="60" customWidth="1"/>
    <col min="3860" max="3860" width="2.44140625" style="60" customWidth="1"/>
    <col min="3861" max="3861" width="4.5546875" style="60" customWidth="1"/>
    <col min="3862" max="3862" width="2.44140625" style="60" customWidth="1"/>
    <col min="3863" max="3863" width="3.6640625" style="60" customWidth="1"/>
    <col min="3864" max="3864" width="1.44140625" style="60" customWidth="1"/>
    <col min="3865" max="3865" width="4.6640625" style="60" customWidth="1"/>
    <col min="3866" max="3866" width="3.33203125" style="60" customWidth="1"/>
    <col min="3867" max="4095" width="9.33203125" style="60"/>
    <col min="4096" max="4096" width="10.33203125" style="60" customWidth="1"/>
    <col min="4097" max="4097" width="1.5546875" style="60" customWidth="1"/>
    <col min="4098" max="4098" width="2.6640625" style="60" customWidth="1"/>
    <col min="4099" max="4099" width="3.44140625" style="60" customWidth="1"/>
    <col min="4100" max="4100" width="2.44140625" style="60" customWidth="1"/>
    <col min="4101" max="4101" width="6.33203125" style="60" customWidth="1"/>
    <col min="4102" max="4102" width="8.5546875" style="60" customWidth="1"/>
    <col min="4103" max="4103" width="5.44140625" style="60" customWidth="1"/>
    <col min="4104" max="4104" width="7.44140625" style="60" customWidth="1"/>
    <col min="4105" max="4106" width="5.33203125" style="60" customWidth="1"/>
    <col min="4107" max="4107" width="1.5546875" style="60" customWidth="1"/>
    <col min="4108" max="4108" width="4.44140625" style="60" customWidth="1"/>
    <col min="4109" max="4109" width="4.5546875" style="60" customWidth="1"/>
    <col min="4110" max="4110" width="1.5546875" style="60" customWidth="1"/>
    <col min="4111" max="4111" width="1.6640625" style="60" customWidth="1"/>
    <col min="4112" max="4112" width="3.5546875" style="60" customWidth="1"/>
    <col min="4113" max="4113" width="1.44140625" style="60" customWidth="1"/>
    <col min="4114" max="4114" width="5.33203125" style="60" customWidth="1"/>
    <col min="4115" max="4115" width="1.44140625" style="60" customWidth="1"/>
    <col min="4116" max="4116" width="2.44140625" style="60" customWidth="1"/>
    <col min="4117" max="4117" width="4.5546875" style="60" customWidth="1"/>
    <col min="4118" max="4118" width="2.44140625" style="60" customWidth="1"/>
    <col min="4119" max="4119" width="3.6640625" style="60" customWidth="1"/>
    <col min="4120" max="4120" width="1.44140625" style="60" customWidth="1"/>
    <col min="4121" max="4121" width="4.6640625" style="60" customWidth="1"/>
    <col min="4122" max="4122" width="3.33203125" style="60" customWidth="1"/>
    <col min="4123" max="4351" width="9.33203125" style="60"/>
    <col min="4352" max="4352" width="10.33203125" style="60" customWidth="1"/>
    <col min="4353" max="4353" width="1.5546875" style="60" customWidth="1"/>
    <col min="4354" max="4354" width="2.6640625" style="60" customWidth="1"/>
    <col min="4355" max="4355" width="3.44140625" style="60" customWidth="1"/>
    <col min="4356" max="4356" width="2.44140625" style="60" customWidth="1"/>
    <col min="4357" max="4357" width="6.33203125" style="60" customWidth="1"/>
    <col min="4358" max="4358" width="8.5546875" style="60" customWidth="1"/>
    <col min="4359" max="4359" width="5.44140625" style="60" customWidth="1"/>
    <col min="4360" max="4360" width="7.44140625" style="60" customWidth="1"/>
    <col min="4361" max="4362" width="5.33203125" style="60" customWidth="1"/>
    <col min="4363" max="4363" width="1.5546875" style="60" customWidth="1"/>
    <col min="4364" max="4364" width="4.44140625" style="60" customWidth="1"/>
    <col min="4365" max="4365" width="4.5546875" style="60" customWidth="1"/>
    <col min="4366" max="4366" width="1.5546875" style="60" customWidth="1"/>
    <col min="4367" max="4367" width="1.6640625" style="60" customWidth="1"/>
    <col min="4368" max="4368" width="3.5546875" style="60" customWidth="1"/>
    <col min="4369" max="4369" width="1.44140625" style="60" customWidth="1"/>
    <col min="4370" max="4370" width="5.33203125" style="60" customWidth="1"/>
    <col min="4371" max="4371" width="1.44140625" style="60" customWidth="1"/>
    <col min="4372" max="4372" width="2.44140625" style="60" customWidth="1"/>
    <col min="4373" max="4373" width="4.5546875" style="60" customWidth="1"/>
    <col min="4374" max="4374" width="2.44140625" style="60" customWidth="1"/>
    <col min="4375" max="4375" width="3.6640625" style="60" customWidth="1"/>
    <col min="4376" max="4376" width="1.44140625" style="60" customWidth="1"/>
    <col min="4377" max="4377" width="4.6640625" style="60" customWidth="1"/>
    <col min="4378" max="4378" width="3.33203125" style="60" customWidth="1"/>
    <col min="4379" max="4607" width="9.33203125" style="60"/>
    <col min="4608" max="4608" width="10.33203125" style="60" customWidth="1"/>
    <col min="4609" max="4609" width="1.5546875" style="60" customWidth="1"/>
    <col min="4610" max="4610" width="2.6640625" style="60" customWidth="1"/>
    <col min="4611" max="4611" width="3.44140625" style="60" customWidth="1"/>
    <col min="4612" max="4612" width="2.44140625" style="60" customWidth="1"/>
    <col min="4613" max="4613" width="6.33203125" style="60" customWidth="1"/>
    <col min="4614" max="4614" width="8.5546875" style="60" customWidth="1"/>
    <col min="4615" max="4615" width="5.44140625" style="60" customWidth="1"/>
    <col min="4616" max="4616" width="7.44140625" style="60" customWidth="1"/>
    <col min="4617" max="4618" width="5.33203125" style="60" customWidth="1"/>
    <col min="4619" max="4619" width="1.5546875" style="60" customWidth="1"/>
    <col min="4620" max="4620" width="4.44140625" style="60" customWidth="1"/>
    <col min="4621" max="4621" width="4.5546875" style="60" customWidth="1"/>
    <col min="4622" max="4622" width="1.5546875" style="60" customWidth="1"/>
    <col min="4623" max="4623" width="1.6640625" style="60" customWidth="1"/>
    <col min="4624" max="4624" width="3.5546875" style="60" customWidth="1"/>
    <col min="4625" max="4625" width="1.44140625" style="60" customWidth="1"/>
    <col min="4626" max="4626" width="5.33203125" style="60" customWidth="1"/>
    <col min="4627" max="4627" width="1.44140625" style="60" customWidth="1"/>
    <col min="4628" max="4628" width="2.44140625" style="60" customWidth="1"/>
    <col min="4629" max="4629" width="4.5546875" style="60" customWidth="1"/>
    <col min="4630" max="4630" width="2.44140625" style="60" customWidth="1"/>
    <col min="4631" max="4631" width="3.6640625" style="60" customWidth="1"/>
    <col min="4632" max="4632" width="1.44140625" style="60" customWidth="1"/>
    <col min="4633" max="4633" width="4.6640625" style="60" customWidth="1"/>
    <col min="4634" max="4634" width="3.33203125" style="60" customWidth="1"/>
    <col min="4635" max="4863" width="9.33203125" style="60"/>
    <col min="4864" max="4864" width="10.33203125" style="60" customWidth="1"/>
    <col min="4865" max="4865" width="1.5546875" style="60" customWidth="1"/>
    <col min="4866" max="4866" width="2.6640625" style="60" customWidth="1"/>
    <col min="4867" max="4867" width="3.44140625" style="60" customWidth="1"/>
    <col min="4868" max="4868" width="2.44140625" style="60" customWidth="1"/>
    <col min="4869" max="4869" width="6.33203125" style="60" customWidth="1"/>
    <col min="4870" max="4870" width="8.5546875" style="60" customWidth="1"/>
    <col min="4871" max="4871" width="5.44140625" style="60" customWidth="1"/>
    <col min="4872" max="4872" width="7.44140625" style="60" customWidth="1"/>
    <col min="4873" max="4874" width="5.33203125" style="60" customWidth="1"/>
    <col min="4875" max="4875" width="1.5546875" style="60" customWidth="1"/>
    <col min="4876" max="4876" width="4.44140625" style="60" customWidth="1"/>
    <col min="4877" max="4877" width="4.5546875" style="60" customWidth="1"/>
    <col min="4878" max="4878" width="1.5546875" style="60" customWidth="1"/>
    <col min="4879" max="4879" width="1.6640625" style="60" customWidth="1"/>
    <col min="4880" max="4880" width="3.5546875" style="60" customWidth="1"/>
    <col min="4881" max="4881" width="1.44140625" style="60" customWidth="1"/>
    <col min="4882" max="4882" width="5.33203125" style="60" customWidth="1"/>
    <col min="4883" max="4883" width="1.44140625" style="60" customWidth="1"/>
    <col min="4884" max="4884" width="2.44140625" style="60" customWidth="1"/>
    <col min="4885" max="4885" width="4.5546875" style="60" customWidth="1"/>
    <col min="4886" max="4886" width="2.44140625" style="60" customWidth="1"/>
    <col min="4887" max="4887" width="3.6640625" style="60" customWidth="1"/>
    <col min="4888" max="4888" width="1.44140625" style="60" customWidth="1"/>
    <col min="4889" max="4889" width="4.6640625" style="60" customWidth="1"/>
    <col min="4890" max="4890" width="3.33203125" style="60" customWidth="1"/>
    <col min="4891" max="5119" width="9.33203125" style="60"/>
    <col min="5120" max="5120" width="10.33203125" style="60" customWidth="1"/>
    <col min="5121" max="5121" width="1.5546875" style="60" customWidth="1"/>
    <col min="5122" max="5122" width="2.6640625" style="60" customWidth="1"/>
    <col min="5123" max="5123" width="3.44140625" style="60" customWidth="1"/>
    <col min="5124" max="5124" width="2.44140625" style="60" customWidth="1"/>
    <col min="5125" max="5125" width="6.33203125" style="60" customWidth="1"/>
    <col min="5126" max="5126" width="8.5546875" style="60" customWidth="1"/>
    <col min="5127" max="5127" width="5.44140625" style="60" customWidth="1"/>
    <col min="5128" max="5128" width="7.44140625" style="60" customWidth="1"/>
    <col min="5129" max="5130" width="5.33203125" style="60" customWidth="1"/>
    <col min="5131" max="5131" width="1.5546875" style="60" customWidth="1"/>
    <col min="5132" max="5132" width="4.44140625" style="60" customWidth="1"/>
    <col min="5133" max="5133" width="4.5546875" style="60" customWidth="1"/>
    <col min="5134" max="5134" width="1.5546875" style="60" customWidth="1"/>
    <col min="5135" max="5135" width="1.6640625" style="60" customWidth="1"/>
    <col min="5136" max="5136" width="3.5546875" style="60" customWidth="1"/>
    <col min="5137" max="5137" width="1.44140625" style="60" customWidth="1"/>
    <col min="5138" max="5138" width="5.33203125" style="60" customWidth="1"/>
    <col min="5139" max="5139" width="1.44140625" style="60" customWidth="1"/>
    <col min="5140" max="5140" width="2.44140625" style="60" customWidth="1"/>
    <col min="5141" max="5141" width="4.5546875" style="60" customWidth="1"/>
    <col min="5142" max="5142" width="2.44140625" style="60" customWidth="1"/>
    <col min="5143" max="5143" width="3.6640625" style="60" customWidth="1"/>
    <col min="5144" max="5144" width="1.44140625" style="60" customWidth="1"/>
    <col min="5145" max="5145" width="4.6640625" style="60" customWidth="1"/>
    <col min="5146" max="5146" width="3.33203125" style="60" customWidth="1"/>
    <col min="5147" max="5375" width="9.33203125" style="60"/>
    <col min="5376" max="5376" width="10.33203125" style="60" customWidth="1"/>
    <col min="5377" max="5377" width="1.5546875" style="60" customWidth="1"/>
    <col min="5378" max="5378" width="2.6640625" style="60" customWidth="1"/>
    <col min="5379" max="5379" width="3.44140625" style="60" customWidth="1"/>
    <col min="5380" max="5380" width="2.44140625" style="60" customWidth="1"/>
    <col min="5381" max="5381" width="6.33203125" style="60" customWidth="1"/>
    <col min="5382" max="5382" width="8.5546875" style="60" customWidth="1"/>
    <col min="5383" max="5383" width="5.44140625" style="60" customWidth="1"/>
    <col min="5384" max="5384" width="7.44140625" style="60" customWidth="1"/>
    <col min="5385" max="5386" width="5.33203125" style="60" customWidth="1"/>
    <col min="5387" max="5387" width="1.5546875" style="60" customWidth="1"/>
    <col min="5388" max="5388" width="4.44140625" style="60" customWidth="1"/>
    <col min="5389" max="5389" width="4.5546875" style="60" customWidth="1"/>
    <col min="5390" max="5390" width="1.5546875" style="60" customWidth="1"/>
    <col min="5391" max="5391" width="1.6640625" style="60" customWidth="1"/>
    <col min="5392" max="5392" width="3.5546875" style="60" customWidth="1"/>
    <col min="5393" max="5393" width="1.44140625" style="60" customWidth="1"/>
    <col min="5394" max="5394" width="5.33203125" style="60" customWidth="1"/>
    <col min="5395" max="5395" width="1.44140625" style="60" customWidth="1"/>
    <col min="5396" max="5396" width="2.44140625" style="60" customWidth="1"/>
    <col min="5397" max="5397" width="4.5546875" style="60" customWidth="1"/>
    <col min="5398" max="5398" width="2.44140625" style="60" customWidth="1"/>
    <col min="5399" max="5399" width="3.6640625" style="60" customWidth="1"/>
    <col min="5400" max="5400" width="1.44140625" style="60" customWidth="1"/>
    <col min="5401" max="5401" width="4.6640625" style="60" customWidth="1"/>
    <col min="5402" max="5402" width="3.33203125" style="60" customWidth="1"/>
    <col min="5403" max="5631" width="9.33203125" style="60"/>
    <col min="5632" max="5632" width="10.33203125" style="60" customWidth="1"/>
    <col min="5633" max="5633" width="1.5546875" style="60" customWidth="1"/>
    <col min="5634" max="5634" width="2.6640625" style="60" customWidth="1"/>
    <col min="5635" max="5635" width="3.44140625" style="60" customWidth="1"/>
    <col min="5636" max="5636" width="2.44140625" style="60" customWidth="1"/>
    <col min="5637" max="5637" width="6.33203125" style="60" customWidth="1"/>
    <col min="5638" max="5638" width="8.5546875" style="60" customWidth="1"/>
    <col min="5639" max="5639" width="5.44140625" style="60" customWidth="1"/>
    <col min="5640" max="5640" width="7.44140625" style="60" customWidth="1"/>
    <col min="5641" max="5642" width="5.33203125" style="60" customWidth="1"/>
    <col min="5643" max="5643" width="1.5546875" style="60" customWidth="1"/>
    <col min="5644" max="5644" width="4.44140625" style="60" customWidth="1"/>
    <col min="5645" max="5645" width="4.5546875" style="60" customWidth="1"/>
    <col min="5646" max="5646" width="1.5546875" style="60" customWidth="1"/>
    <col min="5647" max="5647" width="1.6640625" style="60" customWidth="1"/>
    <col min="5648" max="5648" width="3.5546875" style="60" customWidth="1"/>
    <col min="5649" max="5649" width="1.44140625" style="60" customWidth="1"/>
    <col min="5650" max="5650" width="5.33203125" style="60" customWidth="1"/>
    <col min="5651" max="5651" width="1.44140625" style="60" customWidth="1"/>
    <col min="5652" max="5652" width="2.44140625" style="60" customWidth="1"/>
    <col min="5653" max="5653" width="4.5546875" style="60" customWidth="1"/>
    <col min="5654" max="5654" width="2.44140625" style="60" customWidth="1"/>
    <col min="5655" max="5655" width="3.6640625" style="60" customWidth="1"/>
    <col min="5656" max="5656" width="1.44140625" style="60" customWidth="1"/>
    <col min="5657" max="5657" width="4.6640625" style="60" customWidth="1"/>
    <col min="5658" max="5658" width="3.33203125" style="60" customWidth="1"/>
    <col min="5659" max="5887" width="9.33203125" style="60"/>
    <col min="5888" max="5888" width="10.33203125" style="60" customWidth="1"/>
    <col min="5889" max="5889" width="1.5546875" style="60" customWidth="1"/>
    <col min="5890" max="5890" width="2.6640625" style="60" customWidth="1"/>
    <col min="5891" max="5891" width="3.44140625" style="60" customWidth="1"/>
    <col min="5892" max="5892" width="2.44140625" style="60" customWidth="1"/>
    <col min="5893" max="5893" width="6.33203125" style="60" customWidth="1"/>
    <col min="5894" max="5894" width="8.5546875" style="60" customWidth="1"/>
    <col min="5895" max="5895" width="5.44140625" style="60" customWidth="1"/>
    <col min="5896" max="5896" width="7.44140625" style="60" customWidth="1"/>
    <col min="5897" max="5898" width="5.33203125" style="60" customWidth="1"/>
    <col min="5899" max="5899" width="1.5546875" style="60" customWidth="1"/>
    <col min="5900" max="5900" width="4.44140625" style="60" customWidth="1"/>
    <col min="5901" max="5901" width="4.5546875" style="60" customWidth="1"/>
    <col min="5902" max="5902" width="1.5546875" style="60" customWidth="1"/>
    <col min="5903" max="5903" width="1.6640625" style="60" customWidth="1"/>
    <col min="5904" max="5904" width="3.5546875" style="60" customWidth="1"/>
    <col min="5905" max="5905" width="1.44140625" style="60" customWidth="1"/>
    <col min="5906" max="5906" width="5.33203125" style="60" customWidth="1"/>
    <col min="5907" max="5907" width="1.44140625" style="60" customWidth="1"/>
    <col min="5908" max="5908" width="2.44140625" style="60" customWidth="1"/>
    <col min="5909" max="5909" width="4.5546875" style="60" customWidth="1"/>
    <col min="5910" max="5910" width="2.44140625" style="60" customWidth="1"/>
    <col min="5911" max="5911" width="3.6640625" style="60" customWidth="1"/>
    <col min="5912" max="5912" width="1.44140625" style="60" customWidth="1"/>
    <col min="5913" max="5913" width="4.6640625" style="60" customWidth="1"/>
    <col min="5914" max="5914" width="3.33203125" style="60" customWidth="1"/>
    <col min="5915" max="6143" width="9.33203125" style="60"/>
    <col min="6144" max="6144" width="10.33203125" style="60" customWidth="1"/>
    <col min="6145" max="6145" width="1.5546875" style="60" customWidth="1"/>
    <col min="6146" max="6146" width="2.6640625" style="60" customWidth="1"/>
    <col min="6147" max="6147" width="3.44140625" style="60" customWidth="1"/>
    <col min="6148" max="6148" width="2.44140625" style="60" customWidth="1"/>
    <col min="6149" max="6149" width="6.33203125" style="60" customWidth="1"/>
    <col min="6150" max="6150" width="8.5546875" style="60" customWidth="1"/>
    <col min="6151" max="6151" width="5.44140625" style="60" customWidth="1"/>
    <col min="6152" max="6152" width="7.44140625" style="60" customWidth="1"/>
    <col min="6153" max="6154" width="5.33203125" style="60" customWidth="1"/>
    <col min="6155" max="6155" width="1.5546875" style="60" customWidth="1"/>
    <col min="6156" max="6156" width="4.44140625" style="60" customWidth="1"/>
    <col min="6157" max="6157" width="4.5546875" style="60" customWidth="1"/>
    <col min="6158" max="6158" width="1.5546875" style="60" customWidth="1"/>
    <col min="6159" max="6159" width="1.6640625" style="60" customWidth="1"/>
    <col min="6160" max="6160" width="3.5546875" style="60" customWidth="1"/>
    <col min="6161" max="6161" width="1.44140625" style="60" customWidth="1"/>
    <col min="6162" max="6162" width="5.33203125" style="60" customWidth="1"/>
    <col min="6163" max="6163" width="1.44140625" style="60" customWidth="1"/>
    <col min="6164" max="6164" width="2.44140625" style="60" customWidth="1"/>
    <col min="6165" max="6165" width="4.5546875" style="60" customWidth="1"/>
    <col min="6166" max="6166" width="2.44140625" style="60" customWidth="1"/>
    <col min="6167" max="6167" width="3.6640625" style="60" customWidth="1"/>
    <col min="6168" max="6168" width="1.44140625" style="60" customWidth="1"/>
    <col min="6169" max="6169" width="4.6640625" style="60" customWidth="1"/>
    <col min="6170" max="6170" width="3.33203125" style="60" customWidth="1"/>
    <col min="6171" max="6399" width="9.33203125" style="60"/>
    <col min="6400" max="6400" width="10.33203125" style="60" customWidth="1"/>
    <col min="6401" max="6401" width="1.5546875" style="60" customWidth="1"/>
    <col min="6402" max="6402" width="2.6640625" style="60" customWidth="1"/>
    <col min="6403" max="6403" width="3.44140625" style="60" customWidth="1"/>
    <col min="6404" max="6404" width="2.44140625" style="60" customWidth="1"/>
    <col min="6405" max="6405" width="6.33203125" style="60" customWidth="1"/>
    <col min="6406" max="6406" width="8.5546875" style="60" customWidth="1"/>
    <col min="6407" max="6407" width="5.44140625" style="60" customWidth="1"/>
    <col min="6408" max="6408" width="7.44140625" style="60" customWidth="1"/>
    <col min="6409" max="6410" width="5.33203125" style="60" customWidth="1"/>
    <col min="6411" max="6411" width="1.5546875" style="60" customWidth="1"/>
    <col min="6412" max="6412" width="4.44140625" style="60" customWidth="1"/>
    <col min="6413" max="6413" width="4.5546875" style="60" customWidth="1"/>
    <col min="6414" max="6414" width="1.5546875" style="60" customWidth="1"/>
    <col min="6415" max="6415" width="1.6640625" style="60" customWidth="1"/>
    <col min="6416" max="6416" width="3.5546875" style="60" customWidth="1"/>
    <col min="6417" max="6417" width="1.44140625" style="60" customWidth="1"/>
    <col min="6418" max="6418" width="5.33203125" style="60" customWidth="1"/>
    <col min="6419" max="6419" width="1.44140625" style="60" customWidth="1"/>
    <col min="6420" max="6420" width="2.44140625" style="60" customWidth="1"/>
    <col min="6421" max="6421" width="4.5546875" style="60" customWidth="1"/>
    <col min="6422" max="6422" width="2.44140625" style="60" customWidth="1"/>
    <col min="6423" max="6423" width="3.6640625" style="60" customWidth="1"/>
    <col min="6424" max="6424" width="1.44140625" style="60" customWidth="1"/>
    <col min="6425" max="6425" width="4.6640625" style="60" customWidth="1"/>
    <col min="6426" max="6426" width="3.33203125" style="60" customWidth="1"/>
    <col min="6427" max="6655" width="9.33203125" style="60"/>
    <col min="6656" max="6656" width="10.33203125" style="60" customWidth="1"/>
    <col min="6657" max="6657" width="1.5546875" style="60" customWidth="1"/>
    <col min="6658" max="6658" width="2.6640625" style="60" customWidth="1"/>
    <col min="6659" max="6659" width="3.44140625" style="60" customWidth="1"/>
    <col min="6660" max="6660" width="2.44140625" style="60" customWidth="1"/>
    <col min="6661" max="6661" width="6.33203125" style="60" customWidth="1"/>
    <col min="6662" max="6662" width="8.5546875" style="60" customWidth="1"/>
    <col min="6663" max="6663" width="5.44140625" style="60" customWidth="1"/>
    <col min="6664" max="6664" width="7.44140625" style="60" customWidth="1"/>
    <col min="6665" max="6666" width="5.33203125" style="60" customWidth="1"/>
    <col min="6667" max="6667" width="1.5546875" style="60" customWidth="1"/>
    <col min="6668" max="6668" width="4.44140625" style="60" customWidth="1"/>
    <col min="6669" max="6669" width="4.5546875" style="60" customWidth="1"/>
    <col min="6670" max="6670" width="1.5546875" style="60" customWidth="1"/>
    <col min="6671" max="6671" width="1.6640625" style="60" customWidth="1"/>
    <col min="6672" max="6672" width="3.5546875" style="60" customWidth="1"/>
    <col min="6673" max="6673" width="1.44140625" style="60" customWidth="1"/>
    <col min="6674" max="6674" width="5.33203125" style="60" customWidth="1"/>
    <col min="6675" max="6675" width="1.44140625" style="60" customWidth="1"/>
    <col min="6676" max="6676" width="2.44140625" style="60" customWidth="1"/>
    <col min="6677" max="6677" width="4.5546875" style="60" customWidth="1"/>
    <col min="6678" max="6678" width="2.44140625" style="60" customWidth="1"/>
    <col min="6679" max="6679" width="3.6640625" style="60" customWidth="1"/>
    <col min="6680" max="6680" width="1.44140625" style="60" customWidth="1"/>
    <col min="6681" max="6681" width="4.6640625" style="60" customWidth="1"/>
    <col min="6682" max="6682" width="3.33203125" style="60" customWidth="1"/>
    <col min="6683" max="6911" width="9.33203125" style="60"/>
    <col min="6912" max="6912" width="10.33203125" style="60" customWidth="1"/>
    <col min="6913" max="6913" width="1.5546875" style="60" customWidth="1"/>
    <col min="6914" max="6914" width="2.6640625" style="60" customWidth="1"/>
    <col min="6915" max="6915" width="3.44140625" style="60" customWidth="1"/>
    <col min="6916" max="6916" width="2.44140625" style="60" customWidth="1"/>
    <col min="6917" max="6917" width="6.33203125" style="60" customWidth="1"/>
    <col min="6918" max="6918" width="8.5546875" style="60" customWidth="1"/>
    <col min="6919" max="6919" width="5.44140625" style="60" customWidth="1"/>
    <col min="6920" max="6920" width="7.44140625" style="60" customWidth="1"/>
    <col min="6921" max="6922" width="5.33203125" style="60" customWidth="1"/>
    <col min="6923" max="6923" width="1.5546875" style="60" customWidth="1"/>
    <col min="6924" max="6924" width="4.44140625" style="60" customWidth="1"/>
    <col min="6925" max="6925" width="4.5546875" style="60" customWidth="1"/>
    <col min="6926" max="6926" width="1.5546875" style="60" customWidth="1"/>
    <col min="6927" max="6927" width="1.6640625" style="60" customWidth="1"/>
    <col min="6928" max="6928" width="3.5546875" style="60" customWidth="1"/>
    <col min="6929" max="6929" width="1.44140625" style="60" customWidth="1"/>
    <col min="6930" max="6930" width="5.33203125" style="60" customWidth="1"/>
    <col min="6931" max="6931" width="1.44140625" style="60" customWidth="1"/>
    <col min="6932" max="6932" width="2.44140625" style="60" customWidth="1"/>
    <col min="6933" max="6933" width="4.5546875" style="60" customWidth="1"/>
    <col min="6934" max="6934" width="2.44140625" style="60" customWidth="1"/>
    <col min="6935" max="6935" width="3.6640625" style="60" customWidth="1"/>
    <col min="6936" max="6936" width="1.44140625" style="60" customWidth="1"/>
    <col min="6937" max="6937" width="4.6640625" style="60" customWidth="1"/>
    <col min="6938" max="6938" width="3.33203125" style="60" customWidth="1"/>
    <col min="6939" max="7167" width="9.33203125" style="60"/>
    <col min="7168" max="7168" width="10.33203125" style="60" customWidth="1"/>
    <col min="7169" max="7169" width="1.5546875" style="60" customWidth="1"/>
    <col min="7170" max="7170" width="2.6640625" style="60" customWidth="1"/>
    <col min="7171" max="7171" width="3.44140625" style="60" customWidth="1"/>
    <col min="7172" max="7172" width="2.44140625" style="60" customWidth="1"/>
    <col min="7173" max="7173" width="6.33203125" style="60" customWidth="1"/>
    <col min="7174" max="7174" width="8.5546875" style="60" customWidth="1"/>
    <col min="7175" max="7175" width="5.44140625" style="60" customWidth="1"/>
    <col min="7176" max="7176" width="7.44140625" style="60" customWidth="1"/>
    <col min="7177" max="7178" width="5.33203125" style="60" customWidth="1"/>
    <col min="7179" max="7179" width="1.5546875" style="60" customWidth="1"/>
    <col min="7180" max="7180" width="4.44140625" style="60" customWidth="1"/>
    <col min="7181" max="7181" width="4.5546875" style="60" customWidth="1"/>
    <col min="7182" max="7182" width="1.5546875" style="60" customWidth="1"/>
    <col min="7183" max="7183" width="1.6640625" style="60" customWidth="1"/>
    <col min="7184" max="7184" width="3.5546875" style="60" customWidth="1"/>
    <col min="7185" max="7185" width="1.44140625" style="60" customWidth="1"/>
    <col min="7186" max="7186" width="5.33203125" style="60" customWidth="1"/>
    <col min="7187" max="7187" width="1.44140625" style="60" customWidth="1"/>
    <col min="7188" max="7188" width="2.44140625" style="60" customWidth="1"/>
    <col min="7189" max="7189" width="4.5546875" style="60" customWidth="1"/>
    <col min="7190" max="7190" width="2.44140625" style="60" customWidth="1"/>
    <col min="7191" max="7191" width="3.6640625" style="60" customWidth="1"/>
    <col min="7192" max="7192" width="1.44140625" style="60" customWidth="1"/>
    <col min="7193" max="7193" width="4.6640625" style="60" customWidth="1"/>
    <col min="7194" max="7194" width="3.33203125" style="60" customWidth="1"/>
    <col min="7195" max="7423" width="9.33203125" style="60"/>
    <col min="7424" max="7424" width="10.33203125" style="60" customWidth="1"/>
    <col min="7425" max="7425" width="1.5546875" style="60" customWidth="1"/>
    <col min="7426" max="7426" width="2.6640625" style="60" customWidth="1"/>
    <col min="7427" max="7427" width="3.44140625" style="60" customWidth="1"/>
    <col min="7428" max="7428" width="2.44140625" style="60" customWidth="1"/>
    <col min="7429" max="7429" width="6.33203125" style="60" customWidth="1"/>
    <col min="7430" max="7430" width="8.5546875" style="60" customWidth="1"/>
    <col min="7431" max="7431" width="5.44140625" style="60" customWidth="1"/>
    <col min="7432" max="7432" width="7.44140625" style="60" customWidth="1"/>
    <col min="7433" max="7434" width="5.33203125" style="60" customWidth="1"/>
    <col min="7435" max="7435" width="1.5546875" style="60" customWidth="1"/>
    <col min="7436" max="7436" width="4.44140625" style="60" customWidth="1"/>
    <col min="7437" max="7437" width="4.5546875" style="60" customWidth="1"/>
    <col min="7438" max="7438" width="1.5546875" style="60" customWidth="1"/>
    <col min="7439" max="7439" width="1.6640625" style="60" customWidth="1"/>
    <col min="7440" max="7440" width="3.5546875" style="60" customWidth="1"/>
    <col min="7441" max="7441" width="1.44140625" style="60" customWidth="1"/>
    <col min="7442" max="7442" width="5.33203125" style="60" customWidth="1"/>
    <col min="7443" max="7443" width="1.44140625" style="60" customWidth="1"/>
    <col min="7444" max="7444" width="2.44140625" style="60" customWidth="1"/>
    <col min="7445" max="7445" width="4.5546875" style="60" customWidth="1"/>
    <col min="7446" max="7446" width="2.44140625" style="60" customWidth="1"/>
    <col min="7447" max="7447" width="3.6640625" style="60" customWidth="1"/>
    <col min="7448" max="7448" width="1.44140625" style="60" customWidth="1"/>
    <col min="7449" max="7449" width="4.6640625" style="60" customWidth="1"/>
    <col min="7450" max="7450" width="3.33203125" style="60" customWidth="1"/>
    <col min="7451" max="7679" width="9.33203125" style="60"/>
    <col min="7680" max="7680" width="10.33203125" style="60" customWidth="1"/>
    <col min="7681" max="7681" width="1.5546875" style="60" customWidth="1"/>
    <col min="7682" max="7682" width="2.6640625" style="60" customWidth="1"/>
    <col min="7683" max="7683" width="3.44140625" style="60" customWidth="1"/>
    <col min="7684" max="7684" width="2.44140625" style="60" customWidth="1"/>
    <col min="7685" max="7685" width="6.33203125" style="60" customWidth="1"/>
    <col min="7686" max="7686" width="8.5546875" style="60" customWidth="1"/>
    <col min="7687" max="7687" width="5.44140625" style="60" customWidth="1"/>
    <col min="7688" max="7688" width="7.44140625" style="60" customWidth="1"/>
    <col min="7689" max="7690" width="5.33203125" style="60" customWidth="1"/>
    <col min="7691" max="7691" width="1.5546875" style="60" customWidth="1"/>
    <col min="7692" max="7692" width="4.44140625" style="60" customWidth="1"/>
    <col min="7693" max="7693" width="4.5546875" style="60" customWidth="1"/>
    <col min="7694" max="7694" width="1.5546875" style="60" customWidth="1"/>
    <col min="7695" max="7695" width="1.6640625" style="60" customWidth="1"/>
    <col min="7696" max="7696" width="3.5546875" style="60" customWidth="1"/>
    <col min="7697" max="7697" width="1.44140625" style="60" customWidth="1"/>
    <col min="7698" max="7698" width="5.33203125" style="60" customWidth="1"/>
    <col min="7699" max="7699" width="1.44140625" style="60" customWidth="1"/>
    <col min="7700" max="7700" width="2.44140625" style="60" customWidth="1"/>
    <col min="7701" max="7701" width="4.5546875" style="60" customWidth="1"/>
    <col min="7702" max="7702" width="2.44140625" style="60" customWidth="1"/>
    <col min="7703" max="7703" width="3.6640625" style="60" customWidth="1"/>
    <col min="7704" max="7704" width="1.44140625" style="60" customWidth="1"/>
    <col min="7705" max="7705" width="4.6640625" style="60" customWidth="1"/>
    <col min="7706" max="7706" width="3.33203125" style="60" customWidth="1"/>
    <col min="7707" max="7935" width="9.33203125" style="60"/>
    <col min="7936" max="7936" width="10.33203125" style="60" customWidth="1"/>
    <col min="7937" max="7937" width="1.5546875" style="60" customWidth="1"/>
    <col min="7938" max="7938" width="2.6640625" style="60" customWidth="1"/>
    <col min="7939" max="7939" width="3.44140625" style="60" customWidth="1"/>
    <col min="7940" max="7940" width="2.44140625" style="60" customWidth="1"/>
    <col min="7941" max="7941" width="6.33203125" style="60" customWidth="1"/>
    <col min="7942" max="7942" width="8.5546875" style="60" customWidth="1"/>
    <col min="7943" max="7943" width="5.44140625" style="60" customWidth="1"/>
    <col min="7944" max="7944" width="7.44140625" style="60" customWidth="1"/>
    <col min="7945" max="7946" width="5.33203125" style="60" customWidth="1"/>
    <col min="7947" max="7947" width="1.5546875" style="60" customWidth="1"/>
    <col min="7948" max="7948" width="4.44140625" style="60" customWidth="1"/>
    <col min="7949" max="7949" width="4.5546875" style="60" customWidth="1"/>
    <col min="7950" max="7950" width="1.5546875" style="60" customWidth="1"/>
    <col min="7951" max="7951" width="1.6640625" style="60" customWidth="1"/>
    <col min="7952" max="7952" width="3.5546875" style="60" customWidth="1"/>
    <col min="7953" max="7953" width="1.44140625" style="60" customWidth="1"/>
    <col min="7954" max="7954" width="5.33203125" style="60" customWidth="1"/>
    <col min="7955" max="7955" width="1.44140625" style="60" customWidth="1"/>
    <col min="7956" max="7956" width="2.44140625" style="60" customWidth="1"/>
    <col min="7957" max="7957" width="4.5546875" style="60" customWidth="1"/>
    <col min="7958" max="7958" width="2.44140625" style="60" customWidth="1"/>
    <col min="7959" max="7959" width="3.6640625" style="60" customWidth="1"/>
    <col min="7960" max="7960" width="1.44140625" style="60" customWidth="1"/>
    <col min="7961" max="7961" width="4.6640625" style="60" customWidth="1"/>
    <col min="7962" max="7962" width="3.33203125" style="60" customWidth="1"/>
    <col min="7963" max="8191" width="9.33203125" style="60"/>
    <col min="8192" max="8192" width="10.33203125" style="60" customWidth="1"/>
    <col min="8193" max="8193" width="1.5546875" style="60" customWidth="1"/>
    <col min="8194" max="8194" width="2.6640625" style="60" customWidth="1"/>
    <col min="8195" max="8195" width="3.44140625" style="60" customWidth="1"/>
    <col min="8196" max="8196" width="2.44140625" style="60" customWidth="1"/>
    <col min="8197" max="8197" width="6.33203125" style="60" customWidth="1"/>
    <col min="8198" max="8198" width="8.5546875" style="60" customWidth="1"/>
    <col min="8199" max="8199" width="5.44140625" style="60" customWidth="1"/>
    <col min="8200" max="8200" width="7.44140625" style="60" customWidth="1"/>
    <col min="8201" max="8202" width="5.33203125" style="60" customWidth="1"/>
    <col min="8203" max="8203" width="1.5546875" style="60" customWidth="1"/>
    <col min="8204" max="8204" width="4.44140625" style="60" customWidth="1"/>
    <col min="8205" max="8205" width="4.5546875" style="60" customWidth="1"/>
    <col min="8206" max="8206" width="1.5546875" style="60" customWidth="1"/>
    <col min="8207" max="8207" width="1.6640625" style="60" customWidth="1"/>
    <col min="8208" max="8208" width="3.5546875" style="60" customWidth="1"/>
    <col min="8209" max="8209" width="1.44140625" style="60" customWidth="1"/>
    <col min="8210" max="8210" width="5.33203125" style="60" customWidth="1"/>
    <col min="8211" max="8211" width="1.44140625" style="60" customWidth="1"/>
    <col min="8212" max="8212" width="2.44140625" style="60" customWidth="1"/>
    <col min="8213" max="8213" width="4.5546875" style="60" customWidth="1"/>
    <col min="8214" max="8214" width="2.44140625" style="60" customWidth="1"/>
    <col min="8215" max="8215" width="3.6640625" style="60" customWidth="1"/>
    <col min="8216" max="8216" width="1.44140625" style="60" customWidth="1"/>
    <col min="8217" max="8217" width="4.6640625" style="60" customWidth="1"/>
    <col min="8218" max="8218" width="3.33203125" style="60" customWidth="1"/>
    <col min="8219" max="8447" width="9.33203125" style="60"/>
    <col min="8448" max="8448" width="10.33203125" style="60" customWidth="1"/>
    <col min="8449" max="8449" width="1.5546875" style="60" customWidth="1"/>
    <col min="8450" max="8450" width="2.6640625" style="60" customWidth="1"/>
    <col min="8451" max="8451" width="3.44140625" style="60" customWidth="1"/>
    <col min="8452" max="8452" width="2.44140625" style="60" customWidth="1"/>
    <col min="8453" max="8453" width="6.33203125" style="60" customWidth="1"/>
    <col min="8454" max="8454" width="8.5546875" style="60" customWidth="1"/>
    <col min="8455" max="8455" width="5.44140625" style="60" customWidth="1"/>
    <col min="8456" max="8456" width="7.44140625" style="60" customWidth="1"/>
    <col min="8457" max="8458" width="5.33203125" style="60" customWidth="1"/>
    <col min="8459" max="8459" width="1.5546875" style="60" customWidth="1"/>
    <col min="8460" max="8460" width="4.44140625" style="60" customWidth="1"/>
    <col min="8461" max="8461" width="4.5546875" style="60" customWidth="1"/>
    <col min="8462" max="8462" width="1.5546875" style="60" customWidth="1"/>
    <col min="8463" max="8463" width="1.6640625" style="60" customWidth="1"/>
    <col min="8464" max="8464" width="3.5546875" style="60" customWidth="1"/>
    <col min="8465" max="8465" width="1.44140625" style="60" customWidth="1"/>
    <col min="8466" max="8466" width="5.33203125" style="60" customWidth="1"/>
    <col min="8467" max="8467" width="1.44140625" style="60" customWidth="1"/>
    <col min="8468" max="8468" width="2.44140625" style="60" customWidth="1"/>
    <col min="8469" max="8469" width="4.5546875" style="60" customWidth="1"/>
    <col min="8470" max="8470" width="2.44140625" style="60" customWidth="1"/>
    <col min="8471" max="8471" width="3.6640625" style="60" customWidth="1"/>
    <col min="8472" max="8472" width="1.44140625" style="60" customWidth="1"/>
    <col min="8473" max="8473" width="4.6640625" style="60" customWidth="1"/>
    <col min="8474" max="8474" width="3.33203125" style="60" customWidth="1"/>
    <col min="8475" max="8703" width="9.33203125" style="60"/>
    <col min="8704" max="8704" width="10.33203125" style="60" customWidth="1"/>
    <col min="8705" max="8705" width="1.5546875" style="60" customWidth="1"/>
    <col min="8706" max="8706" width="2.6640625" style="60" customWidth="1"/>
    <col min="8707" max="8707" width="3.44140625" style="60" customWidth="1"/>
    <col min="8708" max="8708" width="2.44140625" style="60" customWidth="1"/>
    <col min="8709" max="8709" width="6.33203125" style="60" customWidth="1"/>
    <col min="8710" max="8710" width="8.5546875" style="60" customWidth="1"/>
    <col min="8711" max="8711" width="5.44140625" style="60" customWidth="1"/>
    <col min="8712" max="8712" width="7.44140625" style="60" customWidth="1"/>
    <col min="8713" max="8714" width="5.33203125" style="60" customWidth="1"/>
    <col min="8715" max="8715" width="1.5546875" style="60" customWidth="1"/>
    <col min="8716" max="8716" width="4.44140625" style="60" customWidth="1"/>
    <col min="8717" max="8717" width="4.5546875" style="60" customWidth="1"/>
    <col min="8718" max="8718" width="1.5546875" style="60" customWidth="1"/>
    <col min="8719" max="8719" width="1.6640625" style="60" customWidth="1"/>
    <col min="8720" max="8720" width="3.5546875" style="60" customWidth="1"/>
    <col min="8721" max="8721" width="1.44140625" style="60" customWidth="1"/>
    <col min="8722" max="8722" width="5.33203125" style="60" customWidth="1"/>
    <col min="8723" max="8723" width="1.44140625" style="60" customWidth="1"/>
    <col min="8724" max="8724" width="2.44140625" style="60" customWidth="1"/>
    <col min="8725" max="8725" width="4.5546875" style="60" customWidth="1"/>
    <col min="8726" max="8726" width="2.44140625" style="60" customWidth="1"/>
    <col min="8727" max="8727" width="3.6640625" style="60" customWidth="1"/>
    <col min="8728" max="8728" width="1.44140625" style="60" customWidth="1"/>
    <col min="8729" max="8729" width="4.6640625" style="60" customWidth="1"/>
    <col min="8730" max="8730" width="3.33203125" style="60" customWidth="1"/>
    <col min="8731" max="8959" width="9.33203125" style="60"/>
    <col min="8960" max="8960" width="10.33203125" style="60" customWidth="1"/>
    <col min="8961" max="8961" width="1.5546875" style="60" customWidth="1"/>
    <col min="8962" max="8962" width="2.6640625" style="60" customWidth="1"/>
    <col min="8963" max="8963" width="3.44140625" style="60" customWidth="1"/>
    <col min="8964" max="8964" width="2.44140625" style="60" customWidth="1"/>
    <col min="8965" max="8965" width="6.33203125" style="60" customWidth="1"/>
    <col min="8966" max="8966" width="8.5546875" style="60" customWidth="1"/>
    <col min="8967" max="8967" width="5.44140625" style="60" customWidth="1"/>
    <col min="8968" max="8968" width="7.44140625" style="60" customWidth="1"/>
    <col min="8969" max="8970" width="5.33203125" style="60" customWidth="1"/>
    <col min="8971" max="8971" width="1.5546875" style="60" customWidth="1"/>
    <col min="8972" max="8972" width="4.44140625" style="60" customWidth="1"/>
    <col min="8973" max="8973" width="4.5546875" style="60" customWidth="1"/>
    <col min="8974" max="8974" width="1.5546875" style="60" customWidth="1"/>
    <col min="8975" max="8975" width="1.6640625" style="60" customWidth="1"/>
    <col min="8976" max="8976" width="3.5546875" style="60" customWidth="1"/>
    <col min="8977" max="8977" width="1.44140625" style="60" customWidth="1"/>
    <col min="8978" max="8978" width="5.33203125" style="60" customWidth="1"/>
    <col min="8979" max="8979" width="1.44140625" style="60" customWidth="1"/>
    <col min="8980" max="8980" width="2.44140625" style="60" customWidth="1"/>
    <col min="8981" max="8981" width="4.5546875" style="60" customWidth="1"/>
    <col min="8982" max="8982" width="2.44140625" style="60" customWidth="1"/>
    <col min="8983" max="8983" width="3.6640625" style="60" customWidth="1"/>
    <col min="8984" max="8984" width="1.44140625" style="60" customWidth="1"/>
    <col min="8985" max="8985" width="4.6640625" style="60" customWidth="1"/>
    <col min="8986" max="8986" width="3.33203125" style="60" customWidth="1"/>
    <col min="8987" max="9215" width="9.33203125" style="60"/>
    <col min="9216" max="9216" width="10.33203125" style="60" customWidth="1"/>
    <col min="9217" max="9217" width="1.5546875" style="60" customWidth="1"/>
    <col min="9218" max="9218" width="2.6640625" style="60" customWidth="1"/>
    <col min="9219" max="9219" width="3.44140625" style="60" customWidth="1"/>
    <col min="9220" max="9220" width="2.44140625" style="60" customWidth="1"/>
    <col min="9221" max="9221" width="6.33203125" style="60" customWidth="1"/>
    <col min="9222" max="9222" width="8.5546875" style="60" customWidth="1"/>
    <col min="9223" max="9223" width="5.44140625" style="60" customWidth="1"/>
    <col min="9224" max="9224" width="7.44140625" style="60" customWidth="1"/>
    <col min="9225" max="9226" width="5.33203125" style="60" customWidth="1"/>
    <col min="9227" max="9227" width="1.5546875" style="60" customWidth="1"/>
    <col min="9228" max="9228" width="4.44140625" style="60" customWidth="1"/>
    <col min="9229" max="9229" width="4.5546875" style="60" customWidth="1"/>
    <col min="9230" max="9230" width="1.5546875" style="60" customWidth="1"/>
    <col min="9231" max="9231" width="1.6640625" style="60" customWidth="1"/>
    <col min="9232" max="9232" width="3.5546875" style="60" customWidth="1"/>
    <col min="9233" max="9233" width="1.44140625" style="60" customWidth="1"/>
    <col min="9234" max="9234" width="5.33203125" style="60" customWidth="1"/>
    <col min="9235" max="9235" width="1.44140625" style="60" customWidth="1"/>
    <col min="9236" max="9236" width="2.44140625" style="60" customWidth="1"/>
    <col min="9237" max="9237" width="4.5546875" style="60" customWidth="1"/>
    <col min="9238" max="9238" width="2.44140625" style="60" customWidth="1"/>
    <col min="9239" max="9239" width="3.6640625" style="60" customWidth="1"/>
    <col min="9240" max="9240" width="1.44140625" style="60" customWidth="1"/>
    <col min="9241" max="9241" width="4.6640625" style="60" customWidth="1"/>
    <col min="9242" max="9242" width="3.33203125" style="60" customWidth="1"/>
    <col min="9243" max="9471" width="9.33203125" style="60"/>
    <col min="9472" max="9472" width="10.33203125" style="60" customWidth="1"/>
    <col min="9473" max="9473" width="1.5546875" style="60" customWidth="1"/>
    <col min="9474" max="9474" width="2.6640625" style="60" customWidth="1"/>
    <col min="9475" max="9475" width="3.44140625" style="60" customWidth="1"/>
    <col min="9476" max="9476" width="2.44140625" style="60" customWidth="1"/>
    <col min="9477" max="9477" width="6.33203125" style="60" customWidth="1"/>
    <col min="9478" max="9478" width="8.5546875" style="60" customWidth="1"/>
    <col min="9479" max="9479" width="5.44140625" style="60" customWidth="1"/>
    <col min="9480" max="9480" width="7.44140625" style="60" customWidth="1"/>
    <col min="9481" max="9482" width="5.33203125" style="60" customWidth="1"/>
    <col min="9483" max="9483" width="1.5546875" style="60" customWidth="1"/>
    <col min="9484" max="9484" width="4.44140625" style="60" customWidth="1"/>
    <col min="9485" max="9485" width="4.5546875" style="60" customWidth="1"/>
    <col min="9486" max="9486" width="1.5546875" style="60" customWidth="1"/>
    <col min="9487" max="9487" width="1.6640625" style="60" customWidth="1"/>
    <col min="9488" max="9488" width="3.5546875" style="60" customWidth="1"/>
    <col min="9489" max="9489" width="1.44140625" style="60" customWidth="1"/>
    <col min="9490" max="9490" width="5.33203125" style="60" customWidth="1"/>
    <col min="9491" max="9491" width="1.44140625" style="60" customWidth="1"/>
    <col min="9492" max="9492" width="2.44140625" style="60" customWidth="1"/>
    <col min="9493" max="9493" width="4.5546875" style="60" customWidth="1"/>
    <col min="9494" max="9494" width="2.44140625" style="60" customWidth="1"/>
    <col min="9495" max="9495" width="3.6640625" style="60" customWidth="1"/>
    <col min="9496" max="9496" width="1.44140625" style="60" customWidth="1"/>
    <col min="9497" max="9497" width="4.6640625" style="60" customWidth="1"/>
    <col min="9498" max="9498" width="3.33203125" style="60" customWidth="1"/>
    <col min="9499" max="9727" width="9.33203125" style="60"/>
    <col min="9728" max="9728" width="10.33203125" style="60" customWidth="1"/>
    <col min="9729" max="9729" width="1.5546875" style="60" customWidth="1"/>
    <col min="9730" max="9730" width="2.6640625" style="60" customWidth="1"/>
    <col min="9731" max="9731" width="3.44140625" style="60" customWidth="1"/>
    <col min="9732" max="9732" width="2.44140625" style="60" customWidth="1"/>
    <col min="9733" max="9733" width="6.33203125" style="60" customWidth="1"/>
    <col min="9734" max="9734" width="8.5546875" style="60" customWidth="1"/>
    <col min="9735" max="9735" width="5.44140625" style="60" customWidth="1"/>
    <col min="9736" max="9736" width="7.44140625" style="60" customWidth="1"/>
    <col min="9737" max="9738" width="5.33203125" style="60" customWidth="1"/>
    <col min="9739" max="9739" width="1.5546875" style="60" customWidth="1"/>
    <col min="9740" max="9740" width="4.44140625" style="60" customWidth="1"/>
    <col min="9741" max="9741" width="4.5546875" style="60" customWidth="1"/>
    <col min="9742" max="9742" width="1.5546875" style="60" customWidth="1"/>
    <col min="9743" max="9743" width="1.6640625" style="60" customWidth="1"/>
    <col min="9744" max="9744" width="3.5546875" style="60" customWidth="1"/>
    <col min="9745" max="9745" width="1.44140625" style="60" customWidth="1"/>
    <col min="9746" max="9746" width="5.33203125" style="60" customWidth="1"/>
    <col min="9747" max="9747" width="1.44140625" style="60" customWidth="1"/>
    <col min="9748" max="9748" width="2.44140625" style="60" customWidth="1"/>
    <col min="9749" max="9749" width="4.5546875" style="60" customWidth="1"/>
    <col min="9750" max="9750" width="2.44140625" style="60" customWidth="1"/>
    <col min="9751" max="9751" width="3.6640625" style="60" customWidth="1"/>
    <col min="9752" max="9752" width="1.44140625" style="60" customWidth="1"/>
    <col min="9753" max="9753" width="4.6640625" style="60" customWidth="1"/>
    <col min="9754" max="9754" width="3.33203125" style="60" customWidth="1"/>
    <col min="9755" max="9983" width="9.33203125" style="60"/>
    <col min="9984" max="9984" width="10.33203125" style="60" customWidth="1"/>
    <col min="9985" max="9985" width="1.5546875" style="60" customWidth="1"/>
    <col min="9986" max="9986" width="2.6640625" style="60" customWidth="1"/>
    <col min="9987" max="9987" width="3.44140625" style="60" customWidth="1"/>
    <col min="9988" max="9988" width="2.44140625" style="60" customWidth="1"/>
    <col min="9989" max="9989" width="6.33203125" style="60" customWidth="1"/>
    <col min="9990" max="9990" width="8.5546875" style="60" customWidth="1"/>
    <col min="9991" max="9991" width="5.44140625" style="60" customWidth="1"/>
    <col min="9992" max="9992" width="7.44140625" style="60" customWidth="1"/>
    <col min="9993" max="9994" width="5.33203125" style="60" customWidth="1"/>
    <col min="9995" max="9995" width="1.5546875" style="60" customWidth="1"/>
    <col min="9996" max="9996" width="4.44140625" style="60" customWidth="1"/>
    <col min="9997" max="9997" width="4.5546875" style="60" customWidth="1"/>
    <col min="9998" max="9998" width="1.5546875" style="60" customWidth="1"/>
    <col min="9999" max="9999" width="1.6640625" style="60" customWidth="1"/>
    <col min="10000" max="10000" width="3.5546875" style="60" customWidth="1"/>
    <col min="10001" max="10001" width="1.44140625" style="60" customWidth="1"/>
    <col min="10002" max="10002" width="5.33203125" style="60" customWidth="1"/>
    <col min="10003" max="10003" width="1.44140625" style="60" customWidth="1"/>
    <col min="10004" max="10004" width="2.44140625" style="60" customWidth="1"/>
    <col min="10005" max="10005" width="4.5546875" style="60" customWidth="1"/>
    <col min="10006" max="10006" width="2.44140625" style="60" customWidth="1"/>
    <col min="10007" max="10007" width="3.6640625" style="60" customWidth="1"/>
    <col min="10008" max="10008" width="1.44140625" style="60" customWidth="1"/>
    <col min="10009" max="10009" width="4.6640625" style="60" customWidth="1"/>
    <col min="10010" max="10010" width="3.33203125" style="60" customWidth="1"/>
    <col min="10011" max="10239" width="9.33203125" style="60"/>
    <col min="10240" max="10240" width="10.33203125" style="60" customWidth="1"/>
    <col min="10241" max="10241" width="1.5546875" style="60" customWidth="1"/>
    <col min="10242" max="10242" width="2.6640625" style="60" customWidth="1"/>
    <col min="10243" max="10243" width="3.44140625" style="60" customWidth="1"/>
    <col min="10244" max="10244" width="2.44140625" style="60" customWidth="1"/>
    <col min="10245" max="10245" width="6.33203125" style="60" customWidth="1"/>
    <col min="10246" max="10246" width="8.5546875" style="60" customWidth="1"/>
    <col min="10247" max="10247" width="5.44140625" style="60" customWidth="1"/>
    <col min="10248" max="10248" width="7.44140625" style="60" customWidth="1"/>
    <col min="10249" max="10250" width="5.33203125" style="60" customWidth="1"/>
    <col min="10251" max="10251" width="1.5546875" style="60" customWidth="1"/>
    <col min="10252" max="10252" width="4.44140625" style="60" customWidth="1"/>
    <col min="10253" max="10253" width="4.5546875" style="60" customWidth="1"/>
    <col min="10254" max="10254" width="1.5546875" style="60" customWidth="1"/>
    <col min="10255" max="10255" width="1.6640625" style="60" customWidth="1"/>
    <col min="10256" max="10256" width="3.5546875" style="60" customWidth="1"/>
    <col min="10257" max="10257" width="1.44140625" style="60" customWidth="1"/>
    <col min="10258" max="10258" width="5.33203125" style="60" customWidth="1"/>
    <col min="10259" max="10259" width="1.44140625" style="60" customWidth="1"/>
    <col min="10260" max="10260" width="2.44140625" style="60" customWidth="1"/>
    <col min="10261" max="10261" width="4.5546875" style="60" customWidth="1"/>
    <col min="10262" max="10262" width="2.44140625" style="60" customWidth="1"/>
    <col min="10263" max="10263" width="3.6640625" style="60" customWidth="1"/>
    <col min="10264" max="10264" width="1.44140625" style="60" customWidth="1"/>
    <col min="10265" max="10265" width="4.6640625" style="60" customWidth="1"/>
    <col min="10266" max="10266" width="3.33203125" style="60" customWidth="1"/>
    <col min="10267" max="10495" width="9.33203125" style="60"/>
    <col min="10496" max="10496" width="10.33203125" style="60" customWidth="1"/>
    <col min="10497" max="10497" width="1.5546875" style="60" customWidth="1"/>
    <col min="10498" max="10498" width="2.6640625" style="60" customWidth="1"/>
    <col min="10499" max="10499" width="3.44140625" style="60" customWidth="1"/>
    <col min="10500" max="10500" width="2.44140625" style="60" customWidth="1"/>
    <col min="10501" max="10501" width="6.33203125" style="60" customWidth="1"/>
    <col min="10502" max="10502" width="8.5546875" style="60" customWidth="1"/>
    <col min="10503" max="10503" width="5.44140625" style="60" customWidth="1"/>
    <col min="10504" max="10504" width="7.44140625" style="60" customWidth="1"/>
    <col min="10505" max="10506" width="5.33203125" style="60" customWidth="1"/>
    <col min="10507" max="10507" width="1.5546875" style="60" customWidth="1"/>
    <col min="10508" max="10508" width="4.44140625" style="60" customWidth="1"/>
    <col min="10509" max="10509" width="4.5546875" style="60" customWidth="1"/>
    <col min="10510" max="10510" width="1.5546875" style="60" customWidth="1"/>
    <col min="10511" max="10511" width="1.6640625" style="60" customWidth="1"/>
    <col min="10512" max="10512" width="3.5546875" style="60" customWidth="1"/>
    <col min="10513" max="10513" width="1.44140625" style="60" customWidth="1"/>
    <col min="10514" max="10514" width="5.33203125" style="60" customWidth="1"/>
    <col min="10515" max="10515" width="1.44140625" style="60" customWidth="1"/>
    <col min="10516" max="10516" width="2.44140625" style="60" customWidth="1"/>
    <col min="10517" max="10517" width="4.5546875" style="60" customWidth="1"/>
    <col min="10518" max="10518" width="2.44140625" style="60" customWidth="1"/>
    <col min="10519" max="10519" width="3.6640625" style="60" customWidth="1"/>
    <col min="10520" max="10520" width="1.44140625" style="60" customWidth="1"/>
    <col min="10521" max="10521" width="4.6640625" style="60" customWidth="1"/>
    <col min="10522" max="10522" width="3.33203125" style="60" customWidth="1"/>
    <col min="10523" max="10751" width="9.33203125" style="60"/>
    <col min="10752" max="10752" width="10.33203125" style="60" customWidth="1"/>
    <col min="10753" max="10753" width="1.5546875" style="60" customWidth="1"/>
    <col min="10754" max="10754" width="2.6640625" style="60" customWidth="1"/>
    <col min="10755" max="10755" width="3.44140625" style="60" customWidth="1"/>
    <col min="10756" max="10756" width="2.44140625" style="60" customWidth="1"/>
    <col min="10757" max="10757" width="6.33203125" style="60" customWidth="1"/>
    <col min="10758" max="10758" width="8.5546875" style="60" customWidth="1"/>
    <col min="10759" max="10759" width="5.44140625" style="60" customWidth="1"/>
    <col min="10760" max="10760" width="7.44140625" style="60" customWidth="1"/>
    <col min="10761" max="10762" width="5.33203125" style="60" customWidth="1"/>
    <col min="10763" max="10763" width="1.5546875" style="60" customWidth="1"/>
    <col min="10764" max="10764" width="4.44140625" style="60" customWidth="1"/>
    <col min="10765" max="10765" width="4.5546875" style="60" customWidth="1"/>
    <col min="10766" max="10766" width="1.5546875" style="60" customWidth="1"/>
    <col min="10767" max="10767" width="1.6640625" style="60" customWidth="1"/>
    <col min="10768" max="10768" width="3.5546875" style="60" customWidth="1"/>
    <col min="10769" max="10769" width="1.44140625" style="60" customWidth="1"/>
    <col min="10770" max="10770" width="5.33203125" style="60" customWidth="1"/>
    <col min="10771" max="10771" width="1.44140625" style="60" customWidth="1"/>
    <col min="10772" max="10772" width="2.44140625" style="60" customWidth="1"/>
    <col min="10773" max="10773" width="4.5546875" style="60" customWidth="1"/>
    <col min="10774" max="10774" width="2.44140625" style="60" customWidth="1"/>
    <col min="10775" max="10775" width="3.6640625" style="60" customWidth="1"/>
    <col min="10776" max="10776" width="1.44140625" style="60" customWidth="1"/>
    <col min="10777" max="10777" width="4.6640625" style="60" customWidth="1"/>
    <col min="10778" max="10778" width="3.33203125" style="60" customWidth="1"/>
    <col min="10779" max="11007" width="9.33203125" style="60"/>
    <col min="11008" max="11008" width="10.33203125" style="60" customWidth="1"/>
    <col min="11009" max="11009" width="1.5546875" style="60" customWidth="1"/>
    <col min="11010" max="11010" width="2.6640625" style="60" customWidth="1"/>
    <col min="11011" max="11011" width="3.44140625" style="60" customWidth="1"/>
    <col min="11012" max="11012" width="2.44140625" style="60" customWidth="1"/>
    <col min="11013" max="11013" width="6.33203125" style="60" customWidth="1"/>
    <col min="11014" max="11014" width="8.5546875" style="60" customWidth="1"/>
    <col min="11015" max="11015" width="5.44140625" style="60" customWidth="1"/>
    <col min="11016" max="11016" width="7.44140625" style="60" customWidth="1"/>
    <col min="11017" max="11018" width="5.33203125" style="60" customWidth="1"/>
    <col min="11019" max="11019" width="1.5546875" style="60" customWidth="1"/>
    <col min="11020" max="11020" width="4.44140625" style="60" customWidth="1"/>
    <col min="11021" max="11021" width="4.5546875" style="60" customWidth="1"/>
    <col min="11022" max="11022" width="1.5546875" style="60" customWidth="1"/>
    <col min="11023" max="11023" width="1.6640625" style="60" customWidth="1"/>
    <col min="11024" max="11024" width="3.5546875" style="60" customWidth="1"/>
    <col min="11025" max="11025" width="1.44140625" style="60" customWidth="1"/>
    <col min="11026" max="11026" width="5.33203125" style="60" customWidth="1"/>
    <col min="11027" max="11027" width="1.44140625" style="60" customWidth="1"/>
    <col min="11028" max="11028" width="2.44140625" style="60" customWidth="1"/>
    <col min="11029" max="11029" width="4.5546875" style="60" customWidth="1"/>
    <col min="11030" max="11030" width="2.44140625" style="60" customWidth="1"/>
    <col min="11031" max="11031" width="3.6640625" style="60" customWidth="1"/>
    <col min="11032" max="11032" width="1.44140625" style="60" customWidth="1"/>
    <col min="11033" max="11033" width="4.6640625" style="60" customWidth="1"/>
    <col min="11034" max="11034" width="3.33203125" style="60" customWidth="1"/>
    <col min="11035" max="11263" width="9.33203125" style="60"/>
    <col min="11264" max="11264" width="10.33203125" style="60" customWidth="1"/>
    <col min="11265" max="11265" width="1.5546875" style="60" customWidth="1"/>
    <col min="11266" max="11266" width="2.6640625" style="60" customWidth="1"/>
    <col min="11267" max="11267" width="3.44140625" style="60" customWidth="1"/>
    <col min="11268" max="11268" width="2.44140625" style="60" customWidth="1"/>
    <col min="11269" max="11269" width="6.33203125" style="60" customWidth="1"/>
    <col min="11270" max="11270" width="8.5546875" style="60" customWidth="1"/>
    <col min="11271" max="11271" width="5.44140625" style="60" customWidth="1"/>
    <col min="11272" max="11272" width="7.44140625" style="60" customWidth="1"/>
    <col min="11273" max="11274" width="5.33203125" style="60" customWidth="1"/>
    <col min="11275" max="11275" width="1.5546875" style="60" customWidth="1"/>
    <col min="11276" max="11276" width="4.44140625" style="60" customWidth="1"/>
    <col min="11277" max="11277" width="4.5546875" style="60" customWidth="1"/>
    <col min="11278" max="11278" width="1.5546875" style="60" customWidth="1"/>
    <col min="11279" max="11279" width="1.6640625" style="60" customWidth="1"/>
    <col min="11280" max="11280" width="3.5546875" style="60" customWidth="1"/>
    <col min="11281" max="11281" width="1.44140625" style="60" customWidth="1"/>
    <col min="11282" max="11282" width="5.33203125" style="60" customWidth="1"/>
    <col min="11283" max="11283" width="1.44140625" style="60" customWidth="1"/>
    <col min="11284" max="11284" width="2.44140625" style="60" customWidth="1"/>
    <col min="11285" max="11285" width="4.5546875" style="60" customWidth="1"/>
    <col min="11286" max="11286" width="2.44140625" style="60" customWidth="1"/>
    <col min="11287" max="11287" width="3.6640625" style="60" customWidth="1"/>
    <col min="11288" max="11288" width="1.44140625" style="60" customWidth="1"/>
    <col min="11289" max="11289" width="4.6640625" style="60" customWidth="1"/>
    <col min="11290" max="11290" width="3.33203125" style="60" customWidth="1"/>
    <col min="11291" max="11519" width="9.33203125" style="60"/>
    <col min="11520" max="11520" width="10.33203125" style="60" customWidth="1"/>
    <col min="11521" max="11521" width="1.5546875" style="60" customWidth="1"/>
    <col min="11522" max="11522" width="2.6640625" style="60" customWidth="1"/>
    <col min="11523" max="11523" width="3.44140625" style="60" customWidth="1"/>
    <col min="11524" max="11524" width="2.44140625" style="60" customWidth="1"/>
    <col min="11525" max="11525" width="6.33203125" style="60" customWidth="1"/>
    <col min="11526" max="11526" width="8.5546875" style="60" customWidth="1"/>
    <col min="11527" max="11527" width="5.44140625" style="60" customWidth="1"/>
    <col min="11528" max="11528" width="7.44140625" style="60" customWidth="1"/>
    <col min="11529" max="11530" width="5.33203125" style="60" customWidth="1"/>
    <col min="11531" max="11531" width="1.5546875" style="60" customWidth="1"/>
    <col min="11532" max="11532" width="4.44140625" style="60" customWidth="1"/>
    <col min="11533" max="11533" width="4.5546875" style="60" customWidth="1"/>
    <col min="11534" max="11534" width="1.5546875" style="60" customWidth="1"/>
    <col min="11535" max="11535" width="1.6640625" style="60" customWidth="1"/>
    <col min="11536" max="11536" width="3.5546875" style="60" customWidth="1"/>
    <col min="11537" max="11537" width="1.44140625" style="60" customWidth="1"/>
    <col min="11538" max="11538" width="5.33203125" style="60" customWidth="1"/>
    <col min="11539" max="11539" width="1.44140625" style="60" customWidth="1"/>
    <col min="11540" max="11540" width="2.44140625" style="60" customWidth="1"/>
    <col min="11541" max="11541" width="4.5546875" style="60" customWidth="1"/>
    <col min="11542" max="11542" width="2.44140625" style="60" customWidth="1"/>
    <col min="11543" max="11543" width="3.6640625" style="60" customWidth="1"/>
    <col min="11544" max="11544" width="1.44140625" style="60" customWidth="1"/>
    <col min="11545" max="11545" width="4.6640625" style="60" customWidth="1"/>
    <col min="11546" max="11546" width="3.33203125" style="60" customWidth="1"/>
    <col min="11547" max="11775" width="9.33203125" style="60"/>
    <col min="11776" max="11776" width="10.33203125" style="60" customWidth="1"/>
    <col min="11777" max="11777" width="1.5546875" style="60" customWidth="1"/>
    <col min="11778" max="11778" width="2.6640625" style="60" customWidth="1"/>
    <col min="11779" max="11779" width="3.44140625" style="60" customWidth="1"/>
    <col min="11780" max="11780" width="2.44140625" style="60" customWidth="1"/>
    <col min="11781" max="11781" width="6.33203125" style="60" customWidth="1"/>
    <col min="11782" max="11782" width="8.5546875" style="60" customWidth="1"/>
    <col min="11783" max="11783" width="5.44140625" style="60" customWidth="1"/>
    <col min="11784" max="11784" width="7.44140625" style="60" customWidth="1"/>
    <col min="11785" max="11786" width="5.33203125" style="60" customWidth="1"/>
    <col min="11787" max="11787" width="1.5546875" style="60" customWidth="1"/>
    <col min="11788" max="11788" width="4.44140625" style="60" customWidth="1"/>
    <col min="11789" max="11789" width="4.5546875" style="60" customWidth="1"/>
    <col min="11790" max="11790" width="1.5546875" style="60" customWidth="1"/>
    <col min="11791" max="11791" width="1.6640625" style="60" customWidth="1"/>
    <col min="11792" max="11792" width="3.5546875" style="60" customWidth="1"/>
    <col min="11793" max="11793" width="1.44140625" style="60" customWidth="1"/>
    <col min="11794" max="11794" width="5.33203125" style="60" customWidth="1"/>
    <col min="11795" max="11795" width="1.44140625" style="60" customWidth="1"/>
    <col min="11796" max="11796" width="2.44140625" style="60" customWidth="1"/>
    <col min="11797" max="11797" width="4.5546875" style="60" customWidth="1"/>
    <col min="11798" max="11798" width="2.44140625" style="60" customWidth="1"/>
    <col min="11799" max="11799" width="3.6640625" style="60" customWidth="1"/>
    <col min="11800" max="11800" width="1.44140625" style="60" customWidth="1"/>
    <col min="11801" max="11801" width="4.6640625" style="60" customWidth="1"/>
    <col min="11802" max="11802" width="3.33203125" style="60" customWidth="1"/>
    <col min="11803" max="12031" width="9.33203125" style="60"/>
    <col min="12032" max="12032" width="10.33203125" style="60" customWidth="1"/>
    <col min="12033" max="12033" width="1.5546875" style="60" customWidth="1"/>
    <col min="12034" max="12034" width="2.6640625" style="60" customWidth="1"/>
    <col min="12035" max="12035" width="3.44140625" style="60" customWidth="1"/>
    <col min="12036" max="12036" width="2.44140625" style="60" customWidth="1"/>
    <col min="12037" max="12037" width="6.33203125" style="60" customWidth="1"/>
    <col min="12038" max="12038" width="8.5546875" style="60" customWidth="1"/>
    <col min="12039" max="12039" width="5.44140625" style="60" customWidth="1"/>
    <col min="12040" max="12040" width="7.44140625" style="60" customWidth="1"/>
    <col min="12041" max="12042" width="5.33203125" style="60" customWidth="1"/>
    <col min="12043" max="12043" width="1.5546875" style="60" customWidth="1"/>
    <col min="12044" max="12044" width="4.44140625" style="60" customWidth="1"/>
    <col min="12045" max="12045" width="4.5546875" style="60" customWidth="1"/>
    <col min="12046" max="12046" width="1.5546875" style="60" customWidth="1"/>
    <col min="12047" max="12047" width="1.6640625" style="60" customWidth="1"/>
    <col min="12048" max="12048" width="3.5546875" style="60" customWidth="1"/>
    <col min="12049" max="12049" width="1.44140625" style="60" customWidth="1"/>
    <col min="12050" max="12050" width="5.33203125" style="60" customWidth="1"/>
    <col min="12051" max="12051" width="1.44140625" style="60" customWidth="1"/>
    <col min="12052" max="12052" width="2.44140625" style="60" customWidth="1"/>
    <col min="12053" max="12053" width="4.5546875" style="60" customWidth="1"/>
    <col min="12054" max="12054" width="2.44140625" style="60" customWidth="1"/>
    <col min="12055" max="12055" width="3.6640625" style="60" customWidth="1"/>
    <col min="12056" max="12056" width="1.44140625" style="60" customWidth="1"/>
    <col min="12057" max="12057" width="4.6640625" style="60" customWidth="1"/>
    <col min="12058" max="12058" width="3.33203125" style="60" customWidth="1"/>
    <col min="12059" max="12287" width="9.33203125" style="60"/>
    <col min="12288" max="12288" width="10.33203125" style="60" customWidth="1"/>
    <col min="12289" max="12289" width="1.5546875" style="60" customWidth="1"/>
    <col min="12290" max="12290" width="2.6640625" style="60" customWidth="1"/>
    <col min="12291" max="12291" width="3.44140625" style="60" customWidth="1"/>
    <col min="12292" max="12292" width="2.44140625" style="60" customWidth="1"/>
    <col min="12293" max="12293" width="6.33203125" style="60" customWidth="1"/>
    <col min="12294" max="12294" width="8.5546875" style="60" customWidth="1"/>
    <col min="12295" max="12295" width="5.44140625" style="60" customWidth="1"/>
    <col min="12296" max="12296" width="7.44140625" style="60" customWidth="1"/>
    <col min="12297" max="12298" width="5.33203125" style="60" customWidth="1"/>
    <col min="12299" max="12299" width="1.5546875" style="60" customWidth="1"/>
    <col min="12300" max="12300" width="4.44140625" style="60" customWidth="1"/>
    <col min="12301" max="12301" width="4.5546875" style="60" customWidth="1"/>
    <col min="12302" max="12302" width="1.5546875" style="60" customWidth="1"/>
    <col min="12303" max="12303" width="1.6640625" style="60" customWidth="1"/>
    <col min="12304" max="12304" width="3.5546875" style="60" customWidth="1"/>
    <col min="12305" max="12305" width="1.44140625" style="60" customWidth="1"/>
    <col min="12306" max="12306" width="5.33203125" style="60" customWidth="1"/>
    <col min="12307" max="12307" width="1.44140625" style="60" customWidth="1"/>
    <col min="12308" max="12308" width="2.44140625" style="60" customWidth="1"/>
    <col min="12309" max="12309" width="4.5546875" style="60" customWidth="1"/>
    <col min="12310" max="12310" width="2.44140625" style="60" customWidth="1"/>
    <col min="12311" max="12311" width="3.6640625" style="60" customWidth="1"/>
    <col min="12312" max="12312" width="1.44140625" style="60" customWidth="1"/>
    <col min="12313" max="12313" width="4.6640625" style="60" customWidth="1"/>
    <col min="12314" max="12314" width="3.33203125" style="60" customWidth="1"/>
    <col min="12315" max="12543" width="9.33203125" style="60"/>
    <col min="12544" max="12544" width="10.33203125" style="60" customWidth="1"/>
    <col min="12545" max="12545" width="1.5546875" style="60" customWidth="1"/>
    <col min="12546" max="12546" width="2.6640625" style="60" customWidth="1"/>
    <col min="12547" max="12547" width="3.44140625" style="60" customWidth="1"/>
    <col min="12548" max="12548" width="2.44140625" style="60" customWidth="1"/>
    <col min="12549" max="12549" width="6.33203125" style="60" customWidth="1"/>
    <col min="12550" max="12550" width="8.5546875" style="60" customWidth="1"/>
    <col min="12551" max="12551" width="5.44140625" style="60" customWidth="1"/>
    <col min="12552" max="12552" width="7.44140625" style="60" customWidth="1"/>
    <col min="12553" max="12554" width="5.33203125" style="60" customWidth="1"/>
    <col min="12555" max="12555" width="1.5546875" style="60" customWidth="1"/>
    <col min="12556" max="12556" width="4.44140625" style="60" customWidth="1"/>
    <col min="12557" max="12557" width="4.5546875" style="60" customWidth="1"/>
    <col min="12558" max="12558" width="1.5546875" style="60" customWidth="1"/>
    <col min="12559" max="12559" width="1.6640625" style="60" customWidth="1"/>
    <col min="12560" max="12560" width="3.5546875" style="60" customWidth="1"/>
    <col min="12561" max="12561" width="1.44140625" style="60" customWidth="1"/>
    <col min="12562" max="12562" width="5.33203125" style="60" customWidth="1"/>
    <col min="12563" max="12563" width="1.44140625" style="60" customWidth="1"/>
    <col min="12564" max="12564" width="2.44140625" style="60" customWidth="1"/>
    <col min="12565" max="12565" width="4.5546875" style="60" customWidth="1"/>
    <col min="12566" max="12566" width="2.44140625" style="60" customWidth="1"/>
    <col min="12567" max="12567" width="3.6640625" style="60" customWidth="1"/>
    <col min="12568" max="12568" width="1.44140625" style="60" customWidth="1"/>
    <col min="12569" max="12569" width="4.6640625" style="60" customWidth="1"/>
    <col min="12570" max="12570" width="3.33203125" style="60" customWidth="1"/>
    <col min="12571" max="12799" width="9.33203125" style="60"/>
    <col min="12800" max="12800" width="10.33203125" style="60" customWidth="1"/>
    <col min="12801" max="12801" width="1.5546875" style="60" customWidth="1"/>
    <col min="12802" max="12802" width="2.6640625" style="60" customWidth="1"/>
    <col min="12803" max="12803" width="3.44140625" style="60" customWidth="1"/>
    <col min="12804" max="12804" width="2.44140625" style="60" customWidth="1"/>
    <col min="12805" max="12805" width="6.33203125" style="60" customWidth="1"/>
    <col min="12806" max="12806" width="8.5546875" style="60" customWidth="1"/>
    <col min="12807" max="12807" width="5.44140625" style="60" customWidth="1"/>
    <col min="12808" max="12808" width="7.44140625" style="60" customWidth="1"/>
    <col min="12809" max="12810" width="5.33203125" style="60" customWidth="1"/>
    <col min="12811" max="12811" width="1.5546875" style="60" customWidth="1"/>
    <col min="12812" max="12812" width="4.44140625" style="60" customWidth="1"/>
    <col min="12813" max="12813" width="4.5546875" style="60" customWidth="1"/>
    <col min="12814" max="12814" width="1.5546875" style="60" customWidth="1"/>
    <col min="12815" max="12815" width="1.6640625" style="60" customWidth="1"/>
    <col min="12816" max="12816" width="3.5546875" style="60" customWidth="1"/>
    <col min="12817" max="12817" width="1.44140625" style="60" customWidth="1"/>
    <col min="12818" max="12818" width="5.33203125" style="60" customWidth="1"/>
    <col min="12819" max="12819" width="1.44140625" style="60" customWidth="1"/>
    <col min="12820" max="12820" width="2.44140625" style="60" customWidth="1"/>
    <col min="12821" max="12821" width="4.5546875" style="60" customWidth="1"/>
    <col min="12822" max="12822" width="2.44140625" style="60" customWidth="1"/>
    <col min="12823" max="12823" width="3.6640625" style="60" customWidth="1"/>
    <col min="12824" max="12824" width="1.44140625" style="60" customWidth="1"/>
    <col min="12825" max="12825" width="4.6640625" style="60" customWidth="1"/>
    <col min="12826" max="12826" width="3.33203125" style="60" customWidth="1"/>
    <col min="12827" max="13055" width="9.33203125" style="60"/>
    <col min="13056" max="13056" width="10.33203125" style="60" customWidth="1"/>
    <col min="13057" max="13057" width="1.5546875" style="60" customWidth="1"/>
    <col min="13058" max="13058" width="2.6640625" style="60" customWidth="1"/>
    <col min="13059" max="13059" width="3.44140625" style="60" customWidth="1"/>
    <col min="13060" max="13060" width="2.44140625" style="60" customWidth="1"/>
    <col min="13061" max="13061" width="6.33203125" style="60" customWidth="1"/>
    <col min="13062" max="13062" width="8.5546875" style="60" customWidth="1"/>
    <col min="13063" max="13063" width="5.44140625" style="60" customWidth="1"/>
    <col min="13064" max="13064" width="7.44140625" style="60" customWidth="1"/>
    <col min="13065" max="13066" width="5.33203125" style="60" customWidth="1"/>
    <col min="13067" max="13067" width="1.5546875" style="60" customWidth="1"/>
    <col min="13068" max="13068" width="4.44140625" style="60" customWidth="1"/>
    <col min="13069" max="13069" width="4.5546875" style="60" customWidth="1"/>
    <col min="13070" max="13070" width="1.5546875" style="60" customWidth="1"/>
    <col min="13071" max="13071" width="1.6640625" style="60" customWidth="1"/>
    <col min="13072" max="13072" width="3.5546875" style="60" customWidth="1"/>
    <col min="13073" max="13073" width="1.44140625" style="60" customWidth="1"/>
    <col min="13074" max="13074" width="5.33203125" style="60" customWidth="1"/>
    <col min="13075" max="13075" width="1.44140625" style="60" customWidth="1"/>
    <col min="13076" max="13076" width="2.44140625" style="60" customWidth="1"/>
    <col min="13077" max="13077" width="4.5546875" style="60" customWidth="1"/>
    <col min="13078" max="13078" width="2.44140625" style="60" customWidth="1"/>
    <col min="13079" max="13079" width="3.6640625" style="60" customWidth="1"/>
    <col min="13080" max="13080" width="1.44140625" style="60" customWidth="1"/>
    <col min="13081" max="13081" width="4.6640625" style="60" customWidth="1"/>
    <col min="13082" max="13082" width="3.33203125" style="60" customWidth="1"/>
    <col min="13083" max="13311" width="9.33203125" style="60"/>
    <col min="13312" max="13312" width="10.33203125" style="60" customWidth="1"/>
    <col min="13313" max="13313" width="1.5546875" style="60" customWidth="1"/>
    <col min="13314" max="13314" width="2.6640625" style="60" customWidth="1"/>
    <col min="13315" max="13315" width="3.44140625" style="60" customWidth="1"/>
    <col min="13316" max="13316" width="2.44140625" style="60" customWidth="1"/>
    <col min="13317" max="13317" width="6.33203125" style="60" customWidth="1"/>
    <col min="13318" max="13318" width="8.5546875" style="60" customWidth="1"/>
    <col min="13319" max="13319" width="5.44140625" style="60" customWidth="1"/>
    <col min="13320" max="13320" width="7.44140625" style="60" customWidth="1"/>
    <col min="13321" max="13322" width="5.33203125" style="60" customWidth="1"/>
    <col min="13323" max="13323" width="1.5546875" style="60" customWidth="1"/>
    <col min="13324" max="13324" width="4.44140625" style="60" customWidth="1"/>
    <col min="13325" max="13325" width="4.5546875" style="60" customWidth="1"/>
    <col min="13326" max="13326" width="1.5546875" style="60" customWidth="1"/>
    <col min="13327" max="13327" width="1.6640625" style="60" customWidth="1"/>
    <col min="13328" max="13328" width="3.5546875" style="60" customWidth="1"/>
    <col min="13329" max="13329" width="1.44140625" style="60" customWidth="1"/>
    <col min="13330" max="13330" width="5.33203125" style="60" customWidth="1"/>
    <col min="13331" max="13331" width="1.44140625" style="60" customWidth="1"/>
    <col min="13332" max="13332" width="2.44140625" style="60" customWidth="1"/>
    <col min="13333" max="13333" width="4.5546875" style="60" customWidth="1"/>
    <col min="13334" max="13334" width="2.44140625" style="60" customWidth="1"/>
    <col min="13335" max="13335" width="3.6640625" style="60" customWidth="1"/>
    <col min="13336" max="13336" width="1.44140625" style="60" customWidth="1"/>
    <col min="13337" max="13337" width="4.6640625" style="60" customWidth="1"/>
    <col min="13338" max="13338" width="3.33203125" style="60" customWidth="1"/>
    <col min="13339" max="13567" width="9.33203125" style="60"/>
    <col min="13568" max="13568" width="10.33203125" style="60" customWidth="1"/>
    <col min="13569" max="13569" width="1.5546875" style="60" customWidth="1"/>
    <col min="13570" max="13570" width="2.6640625" style="60" customWidth="1"/>
    <col min="13571" max="13571" width="3.44140625" style="60" customWidth="1"/>
    <col min="13572" max="13572" width="2.44140625" style="60" customWidth="1"/>
    <col min="13573" max="13573" width="6.33203125" style="60" customWidth="1"/>
    <col min="13574" max="13574" width="8.5546875" style="60" customWidth="1"/>
    <col min="13575" max="13575" width="5.44140625" style="60" customWidth="1"/>
    <col min="13576" max="13576" width="7.44140625" style="60" customWidth="1"/>
    <col min="13577" max="13578" width="5.33203125" style="60" customWidth="1"/>
    <col min="13579" max="13579" width="1.5546875" style="60" customWidth="1"/>
    <col min="13580" max="13580" width="4.44140625" style="60" customWidth="1"/>
    <col min="13581" max="13581" width="4.5546875" style="60" customWidth="1"/>
    <col min="13582" max="13582" width="1.5546875" style="60" customWidth="1"/>
    <col min="13583" max="13583" width="1.6640625" style="60" customWidth="1"/>
    <col min="13584" max="13584" width="3.5546875" style="60" customWidth="1"/>
    <col min="13585" max="13585" width="1.44140625" style="60" customWidth="1"/>
    <col min="13586" max="13586" width="5.33203125" style="60" customWidth="1"/>
    <col min="13587" max="13587" width="1.44140625" style="60" customWidth="1"/>
    <col min="13588" max="13588" width="2.44140625" style="60" customWidth="1"/>
    <col min="13589" max="13589" width="4.5546875" style="60" customWidth="1"/>
    <col min="13590" max="13590" width="2.44140625" style="60" customWidth="1"/>
    <col min="13591" max="13591" width="3.6640625" style="60" customWidth="1"/>
    <col min="13592" max="13592" width="1.44140625" style="60" customWidth="1"/>
    <col min="13593" max="13593" width="4.6640625" style="60" customWidth="1"/>
    <col min="13594" max="13594" width="3.33203125" style="60" customWidth="1"/>
    <col min="13595" max="13823" width="9.33203125" style="60"/>
    <col min="13824" max="13824" width="10.33203125" style="60" customWidth="1"/>
    <col min="13825" max="13825" width="1.5546875" style="60" customWidth="1"/>
    <col min="13826" max="13826" width="2.6640625" style="60" customWidth="1"/>
    <col min="13827" max="13827" width="3.44140625" style="60" customWidth="1"/>
    <col min="13828" max="13828" width="2.44140625" style="60" customWidth="1"/>
    <col min="13829" max="13829" width="6.33203125" style="60" customWidth="1"/>
    <col min="13830" max="13830" width="8.5546875" style="60" customWidth="1"/>
    <col min="13831" max="13831" width="5.44140625" style="60" customWidth="1"/>
    <col min="13832" max="13832" width="7.44140625" style="60" customWidth="1"/>
    <col min="13833" max="13834" width="5.33203125" style="60" customWidth="1"/>
    <col min="13835" max="13835" width="1.5546875" style="60" customWidth="1"/>
    <col min="13836" max="13836" width="4.44140625" style="60" customWidth="1"/>
    <col min="13837" max="13837" width="4.5546875" style="60" customWidth="1"/>
    <col min="13838" max="13838" width="1.5546875" style="60" customWidth="1"/>
    <col min="13839" max="13839" width="1.6640625" style="60" customWidth="1"/>
    <col min="13840" max="13840" width="3.5546875" style="60" customWidth="1"/>
    <col min="13841" max="13841" width="1.44140625" style="60" customWidth="1"/>
    <col min="13842" max="13842" width="5.33203125" style="60" customWidth="1"/>
    <col min="13843" max="13843" width="1.44140625" style="60" customWidth="1"/>
    <col min="13844" max="13844" width="2.44140625" style="60" customWidth="1"/>
    <col min="13845" max="13845" width="4.5546875" style="60" customWidth="1"/>
    <col min="13846" max="13846" width="2.44140625" style="60" customWidth="1"/>
    <col min="13847" max="13847" width="3.6640625" style="60" customWidth="1"/>
    <col min="13848" max="13848" width="1.44140625" style="60" customWidth="1"/>
    <col min="13849" max="13849" width="4.6640625" style="60" customWidth="1"/>
    <col min="13850" max="13850" width="3.33203125" style="60" customWidth="1"/>
    <col min="13851" max="14079" width="9.33203125" style="60"/>
    <col min="14080" max="14080" width="10.33203125" style="60" customWidth="1"/>
    <col min="14081" max="14081" width="1.5546875" style="60" customWidth="1"/>
    <col min="14082" max="14082" width="2.6640625" style="60" customWidth="1"/>
    <col min="14083" max="14083" width="3.44140625" style="60" customWidth="1"/>
    <col min="14084" max="14084" width="2.44140625" style="60" customWidth="1"/>
    <col min="14085" max="14085" width="6.33203125" style="60" customWidth="1"/>
    <col min="14086" max="14086" width="8.5546875" style="60" customWidth="1"/>
    <col min="14087" max="14087" width="5.44140625" style="60" customWidth="1"/>
    <col min="14088" max="14088" width="7.44140625" style="60" customWidth="1"/>
    <col min="14089" max="14090" width="5.33203125" style="60" customWidth="1"/>
    <col min="14091" max="14091" width="1.5546875" style="60" customWidth="1"/>
    <col min="14092" max="14092" width="4.44140625" style="60" customWidth="1"/>
    <col min="14093" max="14093" width="4.5546875" style="60" customWidth="1"/>
    <col min="14094" max="14094" width="1.5546875" style="60" customWidth="1"/>
    <col min="14095" max="14095" width="1.6640625" style="60" customWidth="1"/>
    <col min="14096" max="14096" width="3.5546875" style="60" customWidth="1"/>
    <col min="14097" max="14097" width="1.44140625" style="60" customWidth="1"/>
    <col min="14098" max="14098" width="5.33203125" style="60" customWidth="1"/>
    <col min="14099" max="14099" width="1.44140625" style="60" customWidth="1"/>
    <col min="14100" max="14100" width="2.44140625" style="60" customWidth="1"/>
    <col min="14101" max="14101" width="4.5546875" style="60" customWidth="1"/>
    <col min="14102" max="14102" width="2.44140625" style="60" customWidth="1"/>
    <col min="14103" max="14103" width="3.6640625" style="60" customWidth="1"/>
    <col min="14104" max="14104" width="1.44140625" style="60" customWidth="1"/>
    <col min="14105" max="14105" width="4.6640625" style="60" customWidth="1"/>
    <col min="14106" max="14106" width="3.33203125" style="60" customWidth="1"/>
    <col min="14107" max="14335" width="9.33203125" style="60"/>
    <col min="14336" max="14336" width="10.33203125" style="60" customWidth="1"/>
    <col min="14337" max="14337" width="1.5546875" style="60" customWidth="1"/>
    <col min="14338" max="14338" width="2.6640625" style="60" customWidth="1"/>
    <col min="14339" max="14339" width="3.44140625" style="60" customWidth="1"/>
    <col min="14340" max="14340" width="2.44140625" style="60" customWidth="1"/>
    <col min="14341" max="14341" width="6.33203125" style="60" customWidth="1"/>
    <col min="14342" max="14342" width="8.5546875" style="60" customWidth="1"/>
    <col min="14343" max="14343" width="5.44140625" style="60" customWidth="1"/>
    <col min="14344" max="14344" width="7.44140625" style="60" customWidth="1"/>
    <col min="14345" max="14346" width="5.33203125" style="60" customWidth="1"/>
    <col min="14347" max="14347" width="1.5546875" style="60" customWidth="1"/>
    <col min="14348" max="14348" width="4.44140625" style="60" customWidth="1"/>
    <col min="14349" max="14349" width="4.5546875" style="60" customWidth="1"/>
    <col min="14350" max="14350" width="1.5546875" style="60" customWidth="1"/>
    <col min="14351" max="14351" width="1.6640625" style="60" customWidth="1"/>
    <col min="14352" max="14352" width="3.5546875" style="60" customWidth="1"/>
    <col min="14353" max="14353" width="1.44140625" style="60" customWidth="1"/>
    <col min="14354" max="14354" width="5.33203125" style="60" customWidth="1"/>
    <col min="14355" max="14355" width="1.44140625" style="60" customWidth="1"/>
    <col min="14356" max="14356" width="2.44140625" style="60" customWidth="1"/>
    <col min="14357" max="14357" width="4.5546875" style="60" customWidth="1"/>
    <col min="14358" max="14358" width="2.44140625" style="60" customWidth="1"/>
    <col min="14359" max="14359" width="3.6640625" style="60" customWidth="1"/>
    <col min="14360" max="14360" width="1.44140625" style="60" customWidth="1"/>
    <col min="14361" max="14361" width="4.6640625" style="60" customWidth="1"/>
    <col min="14362" max="14362" width="3.33203125" style="60" customWidth="1"/>
    <col min="14363" max="14591" width="9.33203125" style="60"/>
    <col min="14592" max="14592" width="10.33203125" style="60" customWidth="1"/>
    <col min="14593" max="14593" width="1.5546875" style="60" customWidth="1"/>
    <col min="14594" max="14594" width="2.6640625" style="60" customWidth="1"/>
    <col min="14595" max="14595" width="3.44140625" style="60" customWidth="1"/>
    <col min="14596" max="14596" width="2.44140625" style="60" customWidth="1"/>
    <col min="14597" max="14597" width="6.33203125" style="60" customWidth="1"/>
    <col min="14598" max="14598" width="8.5546875" style="60" customWidth="1"/>
    <col min="14599" max="14599" width="5.44140625" style="60" customWidth="1"/>
    <col min="14600" max="14600" width="7.44140625" style="60" customWidth="1"/>
    <col min="14601" max="14602" width="5.33203125" style="60" customWidth="1"/>
    <col min="14603" max="14603" width="1.5546875" style="60" customWidth="1"/>
    <col min="14604" max="14604" width="4.44140625" style="60" customWidth="1"/>
    <col min="14605" max="14605" width="4.5546875" style="60" customWidth="1"/>
    <col min="14606" max="14606" width="1.5546875" style="60" customWidth="1"/>
    <col min="14607" max="14607" width="1.6640625" style="60" customWidth="1"/>
    <col min="14608" max="14608" width="3.5546875" style="60" customWidth="1"/>
    <col min="14609" max="14609" width="1.44140625" style="60" customWidth="1"/>
    <col min="14610" max="14610" width="5.33203125" style="60" customWidth="1"/>
    <col min="14611" max="14611" width="1.44140625" style="60" customWidth="1"/>
    <col min="14612" max="14612" width="2.44140625" style="60" customWidth="1"/>
    <col min="14613" max="14613" width="4.5546875" style="60" customWidth="1"/>
    <col min="14614" max="14614" width="2.44140625" style="60" customWidth="1"/>
    <col min="14615" max="14615" width="3.6640625" style="60" customWidth="1"/>
    <col min="14616" max="14616" width="1.44140625" style="60" customWidth="1"/>
    <col min="14617" max="14617" width="4.6640625" style="60" customWidth="1"/>
    <col min="14618" max="14618" width="3.33203125" style="60" customWidth="1"/>
    <col min="14619" max="14847" width="9.33203125" style="60"/>
    <col min="14848" max="14848" width="10.33203125" style="60" customWidth="1"/>
    <col min="14849" max="14849" width="1.5546875" style="60" customWidth="1"/>
    <col min="14850" max="14850" width="2.6640625" style="60" customWidth="1"/>
    <col min="14851" max="14851" width="3.44140625" style="60" customWidth="1"/>
    <col min="14852" max="14852" width="2.44140625" style="60" customWidth="1"/>
    <col min="14853" max="14853" width="6.33203125" style="60" customWidth="1"/>
    <col min="14854" max="14854" width="8.5546875" style="60" customWidth="1"/>
    <col min="14855" max="14855" width="5.44140625" style="60" customWidth="1"/>
    <col min="14856" max="14856" width="7.44140625" style="60" customWidth="1"/>
    <col min="14857" max="14858" width="5.33203125" style="60" customWidth="1"/>
    <col min="14859" max="14859" width="1.5546875" style="60" customWidth="1"/>
    <col min="14860" max="14860" width="4.44140625" style="60" customWidth="1"/>
    <col min="14861" max="14861" width="4.5546875" style="60" customWidth="1"/>
    <col min="14862" max="14862" width="1.5546875" style="60" customWidth="1"/>
    <col min="14863" max="14863" width="1.6640625" style="60" customWidth="1"/>
    <col min="14864" max="14864" width="3.5546875" style="60" customWidth="1"/>
    <col min="14865" max="14865" width="1.44140625" style="60" customWidth="1"/>
    <col min="14866" max="14866" width="5.33203125" style="60" customWidth="1"/>
    <col min="14867" max="14867" width="1.44140625" style="60" customWidth="1"/>
    <col min="14868" max="14868" width="2.44140625" style="60" customWidth="1"/>
    <col min="14869" max="14869" width="4.5546875" style="60" customWidth="1"/>
    <col min="14870" max="14870" width="2.44140625" style="60" customWidth="1"/>
    <col min="14871" max="14871" width="3.6640625" style="60" customWidth="1"/>
    <col min="14872" max="14872" width="1.44140625" style="60" customWidth="1"/>
    <col min="14873" max="14873" width="4.6640625" style="60" customWidth="1"/>
    <col min="14874" max="14874" width="3.33203125" style="60" customWidth="1"/>
    <col min="14875" max="15103" width="9.33203125" style="60"/>
    <col min="15104" max="15104" width="10.33203125" style="60" customWidth="1"/>
    <col min="15105" max="15105" width="1.5546875" style="60" customWidth="1"/>
    <col min="15106" max="15106" width="2.6640625" style="60" customWidth="1"/>
    <col min="15107" max="15107" width="3.44140625" style="60" customWidth="1"/>
    <col min="15108" max="15108" width="2.44140625" style="60" customWidth="1"/>
    <col min="15109" max="15109" width="6.33203125" style="60" customWidth="1"/>
    <col min="15110" max="15110" width="8.5546875" style="60" customWidth="1"/>
    <col min="15111" max="15111" width="5.44140625" style="60" customWidth="1"/>
    <col min="15112" max="15112" width="7.44140625" style="60" customWidth="1"/>
    <col min="15113" max="15114" width="5.33203125" style="60" customWidth="1"/>
    <col min="15115" max="15115" width="1.5546875" style="60" customWidth="1"/>
    <col min="15116" max="15116" width="4.44140625" style="60" customWidth="1"/>
    <col min="15117" max="15117" width="4.5546875" style="60" customWidth="1"/>
    <col min="15118" max="15118" width="1.5546875" style="60" customWidth="1"/>
    <col min="15119" max="15119" width="1.6640625" style="60" customWidth="1"/>
    <col min="15120" max="15120" width="3.5546875" style="60" customWidth="1"/>
    <col min="15121" max="15121" width="1.44140625" style="60" customWidth="1"/>
    <col min="15122" max="15122" width="5.33203125" style="60" customWidth="1"/>
    <col min="15123" max="15123" width="1.44140625" style="60" customWidth="1"/>
    <col min="15124" max="15124" width="2.44140625" style="60" customWidth="1"/>
    <col min="15125" max="15125" width="4.5546875" style="60" customWidth="1"/>
    <col min="15126" max="15126" width="2.44140625" style="60" customWidth="1"/>
    <col min="15127" max="15127" width="3.6640625" style="60" customWidth="1"/>
    <col min="15128" max="15128" width="1.44140625" style="60" customWidth="1"/>
    <col min="15129" max="15129" width="4.6640625" style="60" customWidth="1"/>
    <col min="15130" max="15130" width="3.33203125" style="60" customWidth="1"/>
    <col min="15131" max="15359" width="9.33203125" style="60"/>
    <col min="15360" max="15360" width="10.33203125" style="60" customWidth="1"/>
    <col min="15361" max="15361" width="1.5546875" style="60" customWidth="1"/>
    <col min="15362" max="15362" width="2.6640625" style="60" customWidth="1"/>
    <col min="15363" max="15363" width="3.44140625" style="60" customWidth="1"/>
    <col min="15364" max="15364" width="2.44140625" style="60" customWidth="1"/>
    <col min="15365" max="15365" width="6.33203125" style="60" customWidth="1"/>
    <col min="15366" max="15366" width="8.5546875" style="60" customWidth="1"/>
    <col min="15367" max="15367" width="5.44140625" style="60" customWidth="1"/>
    <col min="15368" max="15368" width="7.44140625" style="60" customWidth="1"/>
    <col min="15369" max="15370" width="5.33203125" style="60" customWidth="1"/>
    <col min="15371" max="15371" width="1.5546875" style="60" customWidth="1"/>
    <col min="15372" max="15372" width="4.44140625" style="60" customWidth="1"/>
    <col min="15373" max="15373" width="4.5546875" style="60" customWidth="1"/>
    <col min="15374" max="15374" width="1.5546875" style="60" customWidth="1"/>
    <col min="15375" max="15375" width="1.6640625" style="60" customWidth="1"/>
    <col min="15376" max="15376" width="3.5546875" style="60" customWidth="1"/>
    <col min="15377" max="15377" width="1.44140625" style="60" customWidth="1"/>
    <col min="15378" max="15378" width="5.33203125" style="60" customWidth="1"/>
    <col min="15379" max="15379" width="1.44140625" style="60" customWidth="1"/>
    <col min="15380" max="15380" width="2.44140625" style="60" customWidth="1"/>
    <col min="15381" max="15381" width="4.5546875" style="60" customWidth="1"/>
    <col min="15382" max="15382" width="2.44140625" style="60" customWidth="1"/>
    <col min="15383" max="15383" width="3.6640625" style="60" customWidth="1"/>
    <col min="15384" max="15384" width="1.44140625" style="60" customWidth="1"/>
    <col min="15385" max="15385" width="4.6640625" style="60" customWidth="1"/>
    <col min="15386" max="15386" width="3.33203125" style="60" customWidth="1"/>
    <col min="15387" max="15615" width="9.33203125" style="60"/>
    <col min="15616" max="15616" width="10.33203125" style="60" customWidth="1"/>
    <col min="15617" max="15617" width="1.5546875" style="60" customWidth="1"/>
    <col min="15618" max="15618" width="2.6640625" style="60" customWidth="1"/>
    <col min="15619" max="15619" width="3.44140625" style="60" customWidth="1"/>
    <col min="15620" max="15620" width="2.44140625" style="60" customWidth="1"/>
    <col min="15621" max="15621" width="6.33203125" style="60" customWidth="1"/>
    <col min="15622" max="15622" width="8.5546875" style="60" customWidth="1"/>
    <col min="15623" max="15623" width="5.44140625" style="60" customWidth="1"/>
    <col min="15624" max="15624" width="7.44140625" style="60" customWidth="1"/>
    <col min="15625" max="15626" width="5.33203125" style="60" customWidth="1"/>
    <col min="15627" max="15627" width="1.5546875" style="60" customWidth="1"/>
    <col min="15628" max="15628" width="4.44140625" style="60" customWidth="1"/>
    <col min="15629" max="15629" width="4.5546875" style="60" customWidth="1"/>
    <col min="15630" max="15630" width="1.5546875" style="60" customWidth="1"/>
    <col min="15631" max="15631" width="1.6640625" style="60" customWidth="1"/>
    <col min="15632" max="15632" width="3.5546875" style="60" customWidth="1"/>
    <col min="15633" max="15633" width="1.44140625" style="60" customWidth="1"/>
    <col min="15634" max="15634" width="5.33203125" style="60" customWidth="1"/>
    <col min="15635" max="15635" width="1.44140625" style="60" customWidth="1"/>
    <col min="15636" max="15636" width="2.44140625" style="60" customWidth="1"/>
    <col min="15637" max="15637" width="4.5546875" style="60" customWidth="1"/>
    <col min="15638" max="15638" width="2.44140625" style="60" customWidth="1"/>
    <col min="15639" max="15639" width="3.6640625" style="60" customWidth="1"/>
    <col min="15640" max="15640" width="1.44140625" style="60" customWidth="1"/>
    <col min="15641" max="15641" width="4.6640625" style="60" customWidth="1"/>
    <col min="15642" max="15642" width="3.33203125" style="60" customWidth="1"/>
    <col min="15643" max="15871" width="9.33203125" style="60"/>
    <col min="15872" max="15872" width="10.33203125" style="60" customWidth="1"/>
    <col min="15873" max="15873" width="1.5546875" style="60" customWidth="1"/>
    <col min="15874" max="15874" width="2.6640625" style="60" customWidth="1"/>
    <col min="15875" max="15875" width="3.44140625" style="60" customWidth="1"/>
    <col min="15876" max="15876" width="2.44140625" style="60" customWidth="1"/>
    <col min="15877" max="15877" width="6.33203125" style="60" customWidth="1"/>
    <col min="15878" max="15878" width="8.5546875" style="60" customWidth="1"/>
    <col min="15879" max="15879" width="5.44140625" style="60" customWidth="1"/>
    <col min="15880" max="15880" width="7.44140625" style="60" customWidth="1"/>
    <col min="15881" max="15882" width="5.33203125" style="60" customWidth="1"/>
    <col min="15883" max="15883" width="1.5546875" style="60" customWidth="1"/>
    <col min="15884" max="15884" width="4.44140625" style="60" customWidth="1"/>
    <col min="15885" max="15885" width="4.5546875" style="60" customWidth="1"/>
    <col min="15886" max="15886" width="1.5546875" style="60" customWidth="1"/>
    <col min="15887" max="15887" width="1.6640625" style="60" customWidth="1"/>
    <col min="15888" max="15888" width="3.5546875" style="60" customWidth="1"/>
    <col min="15889" max="15889" width="1.44140625" style="60" customWidth="1"/>
    <col min="15890" max="15890" width="5.33203125" style="60" customWidth="1"/>
    <col min="15891" max="15891" width="1.44140625" style="60" customWidth="1"/>
    <col min="15892" max="15892" width="2.44140625" style="60" customWidth="1"/>
    <col min="15893" max="15893" width="4.5546875" style="60" customWidth="1"/>
    <col min="15894" max="15894" width="2.44140625" style="60" customWidth="1"/>
    <col min="15895" max="15895" width="3.6640625" style="60" customWidth="1"/>
    <col min="15896" max="15896" width="1.44140625" style="60" customWidth="1"/>
    <col min="15897" max="15897" width="4.6640625" style="60" customWidth="1"/>
    <col min="15898" max="15898" width="3.33203125" style="60" customWidth="1"/>
    <col min="15899" max="16127" width="9.33203125" style="60"/>
    <col min="16128" max="16128" width="10.33203125" style="60" customWidth="1"/>
    <col min="16129" max="16129" width="1.5546875" style="60" customWidth="1"/>
    <col min="16130" max="16130" width="2.6640625" style="60" customWidth="1"/>
    <col min="16131" max="16131" width="3.44140625" style="60" customWidth="1"/>
    <col min="16132" max="16132" width="2.44140625" style="60" customWidth="1"/>
    <col min="16133" max="16133" width="6.33203125" style="60" customWidth="1"/>
    <col min="16134" max="16134" width="8.5546875" style="60" customWidth="1"/>
    <col min="16135" max="16135" width="5.44140625" style="60" customWidth="1"/>
    <col min="16136" max="16136" width="7.44140625" style="60" customWidth="1"/>
    <col min="16137" max="16138" width="5.33203125" style="60" customWidth="1"/>
    <col min="16139" max="16139" width="1.5546875" style="60" customWidth="1"/>
    <col min="16140" max="16140" width="4.44140625" style="60" customWidth="1"/>
    <col min="16141" max="16141" width="4.5546875" style="60" customWidth="1"/>
    <col min="16142" max="16142" width="1.5546875" style="60" customWidth="1"/>
    <col min="16143" max="16143" width="1.6640625" style="60" customWidth="1"/>
    <col min="16144" max="16144" width="3.5546875" style="60" customWidth="1"/>
    <col min="16145" max="16145" width="1.44140625" style="60" customWidth="1"/>
    <col min="16146" max="16146" width="5.33203125" style="60" customWidth="1"/>
    <col min="16147" max="16147" width="1.44140625" style="60" customWidth="1"/>
    <col min="16148" max="16148" width="2.44140625" style="60" customWidth="1"/>
    <col min="16149" max="16149" width="4.5546875" style="60" customWidth="1"/>
    <col min="16150" max="16150" width="2.44140625" style="60" customWidth="1"/>
    <col min="16151" max="16151" width="3.6640625" style="60" customWidth="1"/>
    <col min="16152" max="16152" width="1.44140625" style="60" customWidth="1"/>
    <col min="16153" max="16153" width="4.6640625" style="60" customWidth="1"/>
    <col min="16154" max="16154" width="3.33203125" style="60" customWidth="1"/>
    <col min="16155" max="16384" width="9.33203125" style="60"/>
  </cols>
  <sheetData>
    <row r="1" spans="1:32" customFormat="1" ht="33.75" customHeight="1">
      <c r="A1" s="1313" t="s">
        <v>405</v>
      </c>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1315"/>
      <c r="AA1" s="16"/>
      <c r="AB1" s="16"/>
      <c r="AC1" s="16"/>
      <c r="AD1" s="16"/>
      <c r="AE1" s="16"/>
      <c r="AF1" s="16"/>
    </row>
    <row r="2" spans="1:32" s="100" customFormat="1" ht="17.25" customHeight="1">
      <c r="A2" s="634" t="s">
        <v>74</v>
      </c>
      <c r="B2" s="1316" t="str">
        <f>'2 CM Budget'!B2</f>
        <v>Contract Milker Ltd</v>
      </c>
      <c r="C2" s="1316"/>
      <c r="D2" s="1316"/>
      <c r="E2" s="1316"/>
      <c r="F2" s="1316"/>
      <c r="G2" s="1316"/>
      <c r="H2" s="1316"/>
      <c r="I2" s="1316"/>
      <c r="J2" s="1316"/>
      <c r="K2" s="1317" t="s">
        <v>75</v>
      </c>
      <c r="L2" s="1317"/>
      <c r="M2" s="1317"/>
      <c r="N2" s="1317"/>
      <c r="O2" s="1318">
        <f>'2 CM Budget'!L2</f>
        <v>0</v>
      </c>
      <c r="P2" s="1318"/>
      <c r="Q2" s="1318"/>
      <c r="R2" s="1318"/>
      <c r="S2" s="1317" t="s">
        <v>76</v>
      </c>
      <c r="T2" s="1317"/>
      <c r="U2" s="1318">
        <f>'2 CM Budget'!R2</f>
        <v>0</v>
      </c>
      <c r="V2" s="1318"/>
      <c r="W2" s="1318"/>
      <c r="X2" s="1318"/>
      <c r="Y2" s="1318"/>
      <c r="Z2" s="635"/>
      <c r="AA2" s="361"/>
      <c r="AB2" s="361"/>
      <c r="AC2" s="361"/>
      <c r="AD2" s="361"/>
      <c r="AE2" s="361"/>
      <c r="AF2" s="361"/>
    </row>
    <row r="3" spans="1:32" s="100" customFormat="1" ht="17.25" customHeight="1">
      <c r="A3" s="636" t="s">
        <v>89</v>
      </c>
      <c r="B3" s="1328">
        <f>'2 CM Budget'!B10</f>
        <v>0</v>
      </c>
      <c r="C3" s="1328"/>
      <c r="D3" s="1328"/>
      <c r="E3" s="1328"/>
      <c r="F3" s="637" t="s">
        <v>406</v>
      </c>
      <c r="G3" s="638">
        <f>'2 CM Budget'!F10</f>
        <v>0</v>
      </c>
      <c r="H3" s="639" t="s">
        <v>91</v>
      </c>
      <c r="I3" s="640">
        <f>'2 CM Budget'!H10</f>
        <v>0</v>
      </c>
      <c r="J3" s="639" t="s">
        <v>92</v>
      </c>
      <c r="K3" s="1329" t="str">
        <f>IF(G3=0,"",B3/G3)</f>
        <v/>
      </c>
      <c r="L3" s="1329"/>
      <c r="M3" s="1329"/>
      <c r="N3" s="1316" t="s">
        <v>93</v>
      </c>
      <c r="O3" s="1316"/>
      <c r="P3" s="1316"/>
      <c r="Q3" s="1330" t="str">
        <f>IF(I3=0,"",B3/I3)</f>
        <v/>
      </c>
      <c r="R3" s="1330"/>
      <c r="S3" s="1330"/>
      <c r="T3" s="1317" t="s">
        <v>94</v>
      </c>
      <c r="U3" s="1317"/>
      <c r="V3" s="1317"/>
      <c r="W3" s="1331" t="str">
        <f>IF(I3=0,"",G3/I3)</f>
        <v/>
      </c>
      <c r="X3" s="1331"/>
      <c r="Y3" s="1319" t="s">
        <v>95</v>
      </c>
      <c r="Z3" s="1320"/>
      <c r="AA3" s="361"/>
      <c r="AB3" s="361"/>
      <c r="AC3" s="361"/>
      <c r="AD3" s="361"/>
      <c r="AE3" s="361"/>
      <c r="AF3" s="361"/>
    </row>
    <row r="4" spans="1:32" customFormat="1" ht="8.25" customHeight="1">
      <c r="A4" s="1321"/>
      <c r="B4" s="1321"/>
      <c r="C4" s="1321"/>
      <c r="D4" s="1321"/>
      <c r="E4" s="1321"/>
      <c r="F4" s="1321"/>
      <c r="G4" s="1321"/>
      <c r="H4" s="1321"/>
      <c r="I4" s="1321"/>
      <c r="J4" s="1321"/>
      <c r="K4" s="1321"/>
      <c r="L4" s="1321"/>
      <c r="M4" s="1321"/>
      <c r="N4" s="1321"/>
      <c r="O4" s="1321"/>
      <c r="P4" s="1321"/>
      <c r="Q4" s="1321"/>
      <c r="R4" s="1321"/>
      <c r="S4" s="1321"/>
      <c r="T4" s="1321"/>
      <c r="U4" s="1321"/>
      <c r="V4" s="1321"/>
      <c r="W4" s="1321"/>
      <c r="X4" s="1321"/>
      <c r="Y4" s="1321"/>
      <c r="Z4" s="1321"/>
      <c r="AA4" s="16"/>
      <c r="AB4" s="16"/>
      <c r="AC4" s="16"/>
      <c r="AD4" s="16"/>
      <c r="AE4" s="16"/>
      <c r="AF4" s="16"/>
    </row>
    <row r="5" spans="1:32" customFormat="1" ht="15.6" customHeight="1">
      <c r="A5" s="1322" t="s">
        <v>97</v>
      </c>
      <c r="B5" s="1323"/>
      <c r="C5" s="1323"/>
      <c r="D5" s="1323"/>
      <c r="E5" s="1323"/>
      <c r="F5" s="1323"/>
      <c r="G5" s="1323"/>
      <c r="H5" s="1323"/>
      <c r="I5" s="1323"/>
      <c r="J5" s="1324"/>
      <c r="K5" s="1325" t="s">
        <v>98</v>
      </c>
      <c r="L5" s="1325"/>
      <c r="M5" s="1325"/>
      <c r="N5" s="1325"/>
      <c r="O5" s="1325"/>
      <c r="P5" s="1325"/>
      <c r="Q5" s="1325"/>
      <c r="R5" s="1325"/>
      <c r="S5" s="1326" t="s">
        <v>99</v>
      </c>
      <c r="T5" s="1325"/>
      <c r="U5" s="1325"/>
      <c r="V5" s="1326" t="s">
        <v>100</v>
      </c>
      <c r="W5" s="1325"/>
      <c r="X5" s="1325"/>
      <c r="Y5" s="1326" t="s">
        <v>101</v>
      </c>
      <c r="Z5" s="1327"/>
      <c r="AA5" s="16"/>
      <c r="AB5" s="16"/>
      <c r="AC5" s="16"/>
      <c r="AD5" s="16"/>
      <c r="AE5" s="16"/>
      <c r="AF5" s="16"/>
    </row>
    <row r="6" spans="1:32" customFormat="1" ht="15.6" customHeight="1">
      <c r="A6" s="641" t="s">
        <v>102</v>
      </c>
      <c r="B6" s="583"/>
      <c r="C6" s="583"/>
      <c r="D6" s="583"/>
      <c r="E6" s="1343" t="s">
        <v>407</v>
      </c>
      <c r="F6" s="1343"/>
      <c r="G6" s="1343"/>
      <c r="H6" s="1343"/>
      <c r="I6" s="1343"/>
      <c r="J6" s="117" t="str">
        <f>'2 CM Budget'!P19</f>
        <v/>
      </c>
      <c r="K6" s="1343"/>
      <c r="L6" s="1343"/>
      <c r="M6" s="1343"/>
      <c r="N6" s="1343"/>
      <c r="O6" s="1343"/>
      <c r="P6" s="1343"/>
      <c r="Q6" s="1343"/>
      <c r="R6" s="1343"/>
      <c r="S6" s="583"/>
      <c r="T6" s="583"/>
      <c r="U6" s="583"/>
      <c r="V6" s="583"/>
      <c r="W6" s="583"/>
      <c r="X6" s="583"/>
      <c r="Y6" s="583"/>
      <c r="Z6" s="584"/>
      <c r="AA6" s="16"/>
      <c r="AB6" s="16"/>
      <c r="AC6" s="16"/>
      <c r="AD6" s="16"/>
      <c r="AE6" s="16"/>
      <c r="AF6" s="16"/>
    </row>
    <row r="7" spans="1:32" customFormat="1" ht="15.6" customHeight="1">
      <c r="A7" s="1344" t="s">
        <v>104</v>
      </c>
      <c r="B7" s="1345"/>
      <c r="C7" s="1345"/>
      <c r="D7" s="1345"/>
      <c r="E7" s="1346">
        <f>B3</f>
        <v>0</v>
      </c>
      <c r="F7" s="1346"/>
      <c r="G7" s="642" t="s">
        <v>105</v>
      </c>
      <c r="H7" s="1347" t="str">
        <f>J6</f>
        <v/>
      </c>
      <c r="I7" s="1347"/>
      <c r="J7" s="643" t="s">
        <v>106</v>
      </c>
      <c r="K7" s="1341" t="e">
        <f>E7*H7</f>
        <v>#VALUE!</v>
      </c>
      <c r="L7" s="1342"/>
      <c r="M7" s="1342"/>
      <c r="N7" s="1342"/>
      <c r="O7" s="1342"/>
      <c r="P7" s="1342"/>
      <c r="Q7" s="1342"/>
      <c r="R7" s="1348"/>
      <c r="S7" s="1332" t="str">
        <f>IF($B$3=0,"",K7/$B$3)</f>
        <v/>
      </c>
      <c r="T7" s="1333"/>
      <c r="U7" s="1333"/>
      <c r="V7" s="1334" t="str">
        <f>IF($G$3=0,"",K7/$G$3)</f>
        <v/>
      </c>
      <c r="W7" s="1335"/>
      <c r="X7" s="1335"/>
      <c r="Y7" s="1334" t="str">
        <f>IF($I$3=0,"",K7/$I$3)</f>
        <v/>
      </c>
      <c r="Z7" s="1336"/>
      <c r="AA7" s="16"/>
      <c r="AB7" s="16"/>
      <c r="AC7" s="16"/>
      <c r="AD7" s="16"/>
      <c r="AE7" s="16"/>
      <c r="AF7" s="16"/>
    </row>
    <row r="8" spans="1:32" customFormat="1" ht="15.6" customHeight="1">
      <c r="A8" s="1337" t="s">
        <v>116</v>
      </c>
      <c r="B8" s="1338"/>
      <c r="C8" s="1338"/>
      <c r="D8" s="1338"/>
      <c r="E8" s="1339"/>
      <c r="F8" s="1339"/>
      <c r="G8" s="1338"/>
      <c r="H8" s="1339"/>
      <c r="I8" s="1339"/>
      <c r="J8" s="1340"/>
      <c r="K8" s="1341">
        <f>'2 CM Budget'!I24</f>
        <v>0</v>
      </c>
      <c r="L8" s="1342"/>
      <c r="M8" s="1342"/>
      <c r="N8" s="1342"/>
      <c r="O8" s="1342"/>
      <c r="P8" s="1342"/>
      <c r="Q8" s="1342"/>
      <c r="R8" s="1342"/>
      <c r="S8" s="1332" t="str">
        <f>IF($B$3=0,"",K8/$B$3)</f>
        <v/>
      </c>
      <c r="T8" s="1333"/>
      <c r="U8" s="1333"/>
      <c r="V8" s="1334" t="str">
        <f>IF($G$3=0,"",K8/$G$3)</f>
        <v/>
      </c>
      <c r="W8" s="1335"/>
      <c r="X8" s="1335"/>
      <c r="Y8" s="1334" t="str">
        <f>IF($I$3=0,"",K8/$I$3)</f>
        <v/>
      </c>
      <c r="Z8" s="1336"/>
      <c r="AA8" s="16"/>
      <c r="AB8" s="16"/>
      <c r="AC8" s="16"/>
      <c r="AD8" s="16"/>
      <c r="AE8" s="16"/>
      <c r="AF8" s="16"/>
    </row>
    <row r="9" spans="1:32" customFormat="1" ht="15.6" customHeight="1">
      <c r="A9" s="293" t="s">
        <v>408</v>
      </c>
      <c r="B9" s="294"/>
      <c r="C9" s="294"/>
      <c r="D9" s="294"/>
      <c r="E9" s="644"/>
      <c r="F9" s="644"/>
      <c r="G9" s="294"/>
      <c r="H9" s="644"/>
      <c r="I9" s="644"/>
      <c r="J9" s="645"/>
      <c r="K9" s="1341">
        <f>'2 CM Budget'!I28+'2 CM Budget'!I32+'2 CM Budget'!I31</f>
        <v>0</v>
      </c>
      <c r="L9" s="1342"/>
      <c r="M9" s="1342"/>
      <c r="N9" s="1342"/>
      <c r="O9" s="1342"/>
      <c r="P9" s="1342"/>
      <c r="Q9" s="1342"/>
      <c r="R9" s="1342"/>
      <c r="S9" s="1332" t="str">
        <f>IF($B$3=0,"",K9/$B$3)</f>
        <v/>
      </c>
      <c r="T9" s="1333"/>
      <c r="U9" s="1333"/>
      <c r="V9" s="1334" t="str">
        <f>IF($G$3=0,"",K9/$G$3)</f>
        <v/>
      </c>
      <c r="W9" s="1335"/>
      <c r="X9" s="1335"/>
      <c r="Y9" s="1334" t="str">
        <f>IF($I$3=0,"",K9/$I$3)</f>
        <v/>
      </c>
      <c r="Z9" s="1336"/>
      <c r="AA9" s="16"/>
      <c r="AB9" s="16"/>
      <c r="AC9" s="16"/>
      <c r="AD9" s="16"/>
      <c r="AE9" s="16"/>
      <c r="AF9" s="16"/>
    </row>
    <row r="10" spans="1:32" customFormat="1" ht="15.6" customHeight="1">
      <c r="A10" s="1349" t="s">
        <v>409</v>
      </c>
      <c r="B10" s="1350"/>
      <c r="C10" s="1350"/>
      <c r="D10" s="1350"/>
      <c r="E10" s="1351"/>
      <c r="F10" s="1351"/>
      <c r="G10" s="1350"/>
      <c r="H10" s="1351"/>
      <c r="I10" s="1351"/>
      <c r="J10" s="1352"/>
      <c r="K10" s="1341">
        <f>'2 CM Budget'!I40</f>
        <v>0</v>
      </c>
      <c r="L10" s="1342"/>
      <c r="M10" s="1342"/>
      <c r="N10" s="1342"/>
      <c r="O10" s="1342"/>
      <c r="P10" s="1342"/>
      <c r="Q10" s="1342"/>
      <c r="R10" s="1342"/>
      <c r="S10" s="1332" t="str">
        <f>IF($B$3=0,"",K10/$B$3)</f>
        <v/>
      </c>
      <c r="T10" s="1333"/>
      <c r="U10" s="1353"/>
      <c r="V10" s="1334" t="str">
        <f>IF($G$3=0,"",K10/$G$3)</f>
        <v/>
      </c>
      <c r="W10" s="1335"/>
      <c r="X10" s="1336"/>
      <c r="Y10" s="1334" t="str">
        <f>IF($I$3=0,"",K10/$I$3)</f>
        <v/>
      </c>
      <c r="Z10" s="1336"/>
      <c r="AA10" s="16"/>
      <c r="AB10" s="16"/>
      <c r="AC10" s="16"/>
      <c r="AD10" s="16"/>
      <c r="AE10" s="16"/>
      <c r="AF10" s="16"/>
    </row>
    <row r="11" spans="1:32" customFormat="1" ht="15.6" customHeight="1">
      <c r="A11" s="1354" t="s">
        <v>144</v>
      </c>
      <c r="B11" s="1355"/>
      <c r="C11" s="1355"/>
      <c r="D11" s="1355"/>
      <c r="E11" s="1355"/>
      <c r="F11" s="1355"/>
      <c r="G11" s="1355"/>
      <c r="H11" s="1355"/>
      <c r="I11" s="1355"/>
      <c r="J11" s="1355"/>
      <c r="K11" s="1356" t="e">
        <f>SUM(K7:R10)</f>
        <v>#VALUE!</v>
      </c>
      <c r="L11" s="1357"/>
      <c r="M11" s="1357"/>
      <c r="N11" s="1357"/>
      <c r="O11" s="1357"/>
      <c r="P11" s="1357"/>
      <c r="Q11" s="1357"/>
      <c r="R11" s="1358"/>
      <c r="S11" s="1359">
        <f>SUM(S7:U10)</f>
        <v>0</v>
      </c>
      <c r="T11" s="1360"/>
      <c r="U11" s="1360"/>
      <c r="V11" s="1361">
        <f>SUM(V7:X10)</f>
        <v>0</v>
      </c>
      <c r="W11" s="1362"/>
      <c r="X11" s="1362"/>
      <c r="Y11" s="1361">
        <f>SUM(Y7:Z10)</f>
        <v>0</v>
      </c>
      <c r="Z11" s="1363"/>
      <c r="AA11" s="16"/>
      <c r="AB11" s="16"/>
      <c r="AC11" s="16"/>
      <c r="AD11" s="16"/>
      <c r="AE11" s="16"/>
      <c r="AF11" s="16"/>
    </row>
    <row r="12" spans="1:32" customFormat="1" ht="15.6" customHeight="1">
      <c r="A12" s="1337" t="s">
        <v>145</v>
      </c>
      <c r="B12" s="1338"/>
      <c r="C12" s="1338"/>
      <c r="D12" s="1338"/>
      <c r="E12" s="1338"/>
      <c r="F12" s="1338"/>
      <c r="G12" s="1338"/>
      <c r="H12" s="1338"/>
      <c r="I12" s="1338"/>
      <c r="J12" s="1338"/>
      <c r="K12" s="1341">
        <f>'2 CM Budget'!I44</f>
        <v>0</v>
      </c>
      <c r="L12" s="1342"/>
      <c r="M12" s="1342"/>
      <c r="N12" s="1342"/>
      <c r="O12" s="1342"/>
      <c r="P12" s="1342"/>
      <c r="Q12" s="1342"/>
      <c r="R12" s="1348"/>
      <c r="S12" s="1364" t="str">
        <f>IF($B$3=0,"",K12/$B$3)</f>
        <v/>
      </c>
      <c r="T12" s="1365"/>
      <c r="U12" s="1366"/>
      <c r="V12" s="1367" t="str">
        <f>IF($G$3=0,"",K12/$G$3)</f>
        <v/>
      </c>
      <c r="W12" s="1368"/>
      <c r="X12" s="1369"/>
      <c r="Y12" s="1367" t="str">
        <f>IF($I$3=0,"",K12/$I$3)</f>
        <v/>
      </c>
      <c r="Z12" s="1369"/>
      <c r="AA12" s="16"/>
      <c r="AB12" s="16"/>
      <c r="AC12" s="16"/>
      <c r="AD12" s="16"/>
      <c r="AE12" s="16"/>
      <c r="AF12" s="16"/>
    </row>
    <row r="13" spans="1:32" customFormat="1" ht="15.6" customHeight="1">
      <c r="A13" s="1349" t="s">
        <v>410</v>
      </c>
      <c r="B13" s="1350"/>
      <c r="C13" s="1350"/>
      <c r="D13" s="1350"/>
      <c r="E13" s="1351"/>
      <c r="F13" s="1351"/>
      <c r="G13" s="1350"/>
      <c r="H13" s="1351"/>
      <c r="I13" s="1351"/>
      <c r="J13" s="1352"/>
      <c r="K13" s="1341">
        <f>'2 CM Budget'!I45</f>
        <v>0</v>
      </c>
      <c r="L13" s="1342"/>
      <c r="M13" s="1342"/>
      <c r="N13" s="1342"/>
      <c r="O13" s="1342"/>
      <c r="P13" s="1342"/>
      <c r="Q13" s="1342"/>
      <c r="R13" s="1348"/>
      <c r="S13" s="1364" t="str">
        <f>IF($B$3=0,"",K13/$B$3)</f>
        <v/>
      </c>
      <c r="T13" s="1365"/>
      <c r="U13" s="1366"/>
      <c r="V13" s="1367" t="str">
        <f>IF($G$3=0,"",K13/$G$3)</f>
        <v/>
      </c>
      <c r="W13" s="1368"/>
      <c r="X13" s="1369"/>
      <c r="Y13" s="1367" t="str">
        <f>IF($I$3=0,"",K13/$I$3)</f>
        <v/>
      </c>
      <c r="Z13" s="1369"/>
      <c r="AA13" s="16"/>
      <c r="AB13" s="16"/>
      <c r="AC13" s="16"/>
      <c r="AD13" s="16"/>
      <c r="AE13" s="16"/>
      <c r="AF13" s="16"/>
    </row>
    <row r="14" spans="1:32" customFormat="1" ht="15.6" customHeight="1">
      <c r="A14" s="1354" t="s">
        <v>147</v>
      </c>
      <c r="B14" s="1355"/>
      <c r="C14" s="1355"/>
      <c r="D14" s="1355"/>
      <c r="E14" s="1355"/>
      <c r="F14" s="1355"/>
      <c r="G14" s="1355"/>
      <c r="H14" s="1355"/>
      <c r="I14" s="1355"/>
      <c r="J14" s="1355"/>
      <c r="K14" s="1356" t="e">
        <f>SUM(K11:R13)</f>
        <v>#VALUE!</v>
      </c>
      <c r="L14" s="1357"/>
      <c r="M14" s="1357"/>
      <c r="N14" s="1357"/>
      <c r="O14" s="1357"/>
      <c r="P14" s="1357"/>
      <c r="Q14" s="1357"/>
      <c r="R14" s="1358"/>
      <c r="S14" s="1359">
        <f>SUM(S11:U13)</f>
        <v>0</v>
      </c>
      <c r="T14" s="1360"/>
      <c r="U14" s="1360"/>
      <c r="V14" s="1361">
        <f>SUM(V11:X13)</f>
        <v>0</v>
      </c>
      <c r="W14" s="1362"/>
      <c r="X14" s="1362"/>
      <c r="Y14" s="1361">
        <f>SUM(Y11:Z13)</f>
        <v>0</v>
      </c>
      <c r="Z14" s="1363"/>
      <c r="AA14" s="16"/>
      <c r="AB14" s="16"/>
      <c r="AC14" s="16"/>
      <c r="AD14" s="16"/>
      <c r="AE14" s="16"/>
      <c r="AF14" s="16"/>
    </row>
    <row r="15" spans="1:32" customFormat="1" ht="15.6" hidden="1" customHeight="1">
      <c r="K15" s="1370"/>
      <c r="L15" s="1370"/>
      <c r="M15" s="1370"/>
      <c r="N15" s="1370"/>
      <c r="O15" s="1370"/>
      <c r="P15" s="1370"/>
      <c r="Q15" s="1370"/>
      <c r="R15" s="1370"/>
      <c r="S15" s="1371"/>
      <c r="T15" s="1371"/>
      <c r="U15" s="1371"/>
      <c r="V15" s="1372"/>
      <c r="W15" s="1372"/>
      <c r="X15" s="1372"/>
      <c r="Y15" s="1372"/>
      <c r="Z15" s="1372"/>
      <c r="AA15" s="16"/>
      <c r="AB15" s="16"/>
      <c r="AC15" s="16"/>
      <c r="AD15" s="16"/>
      <c r="AE15" s="16"/>
      <c r="AF15" s="16"/>
    </row>
    <row r="16" spans="1:32" customFormat="1" ht="15.6" customHeight="1">
      <c r="A16" s="1373" t="s">
        <v>149</v>
      </c>
      <c r="B16" s="1373"/>
      <c r="C16" s="1373"/>
      <c r="D16" s="1373"/>
      <c r="E16" s="1373"/>
      <c r="F16" s="1373"/>
      <c r="G16" s="1373"/>
      <c r="H16" s="1373"/>
      <c r="I16" s="1373"/>
      <c r="J16" s="1373"/>
      <c r="K16" s="1374" t="s">
        <v>98</v>
      </c>
      <c r="L16" s="1374"/>
      <c r="M16" s="1374"/>
      <c r="N16" s="1374"/>
      <c r="O16" s="1374"/>
      <c r="P16" s="1374"/>
      <c r="Q16" s="1374"/>
      <c r="R16" s="1374"/>
      <c r="S16" s="1374" t="s">
        <v>99</v>
      </c>
      <c r="T16" s="1374"/>
      <c r="U16" s="1374"/>
      <c r="V16" s="1374" t="s">
        <v>100</v>
      </c>
      <c r="W16" s="1374"/>
      <c r="X16" s="1374"/>
      <c r="Y16" s="1374" t="s">
        <v>101</v>
      </c>
      <c r="Z16" s="1374"/>
      <c r="AA16" s="16"/>
      <c r="AB16" s="16"/>
      <c r="AC16" s="16"/>
      <c r="AD16" s="16"/>
      <c r="AE16" s="16"/>
      <c r="AF16" s="16"/>
    </row>
    <row r="17" spans="1:32" customFormat="1" ht="15.6" customHeight="1">
      <c r="A17" s="1349" t="s">
        <v>411</v>
      </c>
      <c r="B17" s="1350"/>
      <c r="C17" s="1350"/>
      <c r="D17" s="1350"/>
      <c r="E17" s="1351"/>
      <c r="F17" s="1351"/>
      <c r="G17" s="1350"/>
      <c r="H17" s="1351"/>
      <c r="I17" s="1351"/>
      <c r="J17" s="1352"/>
      <c r="K17" s="1341">
        <f>'2 CM Budget'!I62+'2 CM Budget'!I63</f>
        <v>0</v>
      </c>
      <c r="L17" s="1342"/>
      <c r="M17" s="1342"/>
      <c r="N17" s="1342"/>
      <c r="O17" s="1342"/>
      <c r="P17" s="1342"/>
      <c r="Q17" s="1342"/>
      <c r="R17" s="1348"/>
      <c r="S17" s="1375" t="str">
        <f>IF($B$3=0,"",K17/$B$3)</f>
        <v/>
      </c>
      <c r="T17" s="1375"/>
      <c r="U17" s="1375"/>
      <c r="V17" s="1376" t="str">
        <f>IF($G$3=0,"",K17/$G$3)</f>
        <v/>
      </c>
      <c r="W17" s="1376"/>
      <c r="X17" s="1376"/>
      <c r="Y17" s="1376" t="str">
        <f t="shared" ref="Y17:Y30" si="0">IF($I$3=0,"",K17/$I$3)</f>
        <v/>
      </c>
      <c r="Z17" s="1376"/>
      <c r="AA17" s="16"/>
      <c r="AB17" s="16"/>
      <c r="AC17" s="16"/>
      <c r="AD17" s="16"/>
      <c r="AE17" s="16"/>
      <c r="AF17" s="16"/>
    </row>
    <row r="18" spans="1:32" customFormat="1" ht="15.6" customHeight="1">
      <c r="A18" s="609" t="s">
        <v>412</v>
      </c>
      <c r="B18" s="610"/>
      <c r="C18" s="610"/>
      <c r="D18" s="610"/>
      <c r="E18" s="646"/>
      <c r="F18" s="646"/>
      <c r="G18" s="610"/>
      <c r="H18" s="646"/>
      <c r="I18" s="646"/>
      <c r="J18" s="624"/>
      <c r="K18" s="1341">
        <f>'2 CM Budget'!I64</f>
        <v>0</v>
      </c>
      <c r="L18" s="1342"/>
      <c r="M18" s="1342"/>
      <c r="N18" s="1342"/>
      <c r="O18" s="1342"/>
      <c r="P18" s="1342"/>
      <c r="Q18" s="1342"/>
      <c r="R18" s="1348"/>
      <c r="S18" s="1375" t="str">
        <f t="shared" ref="S18:S19" si="1">IF($B$3=0,"",K18/$B$3)</f>
        <v/>
      </c>
      <c r="T18" s="1375"/>
      <c r="U18" s="1375"/>
      <c r="V18" s="1376" t="str">
        <f t="shared" ref="V18:V19" si="2">IF($G$3=0,"",K18/$G$3)</f>
        <v/>
      </c>
      <c r="W18" s="1376"/>
      <c r="X18" s="1376"/>
      <c r="Y18" s="1376" t="str">
        <f t="shared" si="0"/>
        <v/>
      </c>
      <c r="Z18" s="1376"/>
      <c r="AA18" s="16"/>
      <c r="AB18" s="16"/>
      <c r="AC18" s="16"/>
      <c r="AD18" s="16"/>
      <c r="AE18" s="16"/>
      <c r="AF18" s="16"/>
    </row>
    <row r="19" spans="1:32" customFormat="1" ht="15.6" customHeight="1">
      <c r="A19" s="609" t="s">
        <v>413</v>
      </c>
      <c r="B19" s="610"/>
      <c r="C19" s="610"/>
      <c r="D19" s="610"/>
      <c r="E19" s="646"/>
      <c r="F19" s="646"/>
      <c r="G19" s="610"/>
      <c r="H19" s="646"/>
      <c r="I19" s="646"/>
      <c r="J19" s="624"/>
      <c r="K19" s="1341">
        <f>'2 CM Budget'!I65</f>
        <v>0</v>
      </c>
      <c r="L19" s="1342"/>
      <c r="M19" s="1342"/>
      <c r="N19" s="1342"/>
      <c r="O19" s="1342"/>
      <c r="P19" s="1342"/>
      <c r="Q19" s="1342"/>
      <c r="R19" s="1348"/>
      <c r="S19" s="1375" t="str">
        <f t="shared" si="1"/>
        <v/>
      </c>
      <c r="T19" s="1375"/>
      <c r="U19" s="1375"/>
      <c r="V19" s="1376" t="str">
        <f t="shared" si="2"/>
        <v/>
      </c>
      <c r="W19" s="1376"/>
      <c r="X19" s="1376"/>
      <c r="Y19" s="1376" t="str">
        <f t="shared" si="0"/>
        <v/>
      </c>
      <c r="Z19" s="1376"/>
      <c r="AA19" s="16"/>
      <c r="AB19" s="16"/>
      <c r="AC19" s="16"/>
      <c r="AD19" s="16"/>
      <c r="AE19" s="16"/>
      <c r="AF19" s="16"/>
    </row>
    <row r="20" spans="1:32" customFormat="1" ht="15.6" customHeight="1">
      <c r="A20" s="1349" t="s">
        <v>170</v>
      </c>
      <c r="B20" s="1350"/>
      <c r="C20" s="1350"/>
      <c r="D20" s="1350"/>
      <c r="E20" s="1351"/>
      <c r="F20" s="1351"/>
      <c r="G20" s="1350"/>
      <c r="H20" s="1351"/>
      <c r="I20" s="1351"/>
      <c r="J20" s="1352"/>
      <c r="K20" s="1341">
        <f>'2 CM Budget'!I79</f>
        <v>0</v>
      </c>
      <c r="L20" s="1342"/>
      <c r="M20" s="1342"/>
      <c r="N20" s="1342"/>
      <c r="O20" s="1342"/>
      <c r="P20" s="1342"/>
      <c r="Q20" s="1342"/>
      <c r="R20" s="1348"/>
      <c r="S20" s="1375" t="str">
        <f t="shared" ref="S20:S29" si="3">IF($B$3=0,"",K20/$B$3)</f>
        <v/>
      </c>
      <c r="T20" s="1375"/>
      <c r="U20" s="1375"/>
      <c r="V20" s="1376" t="str">
        <f t="shared" ref="V20:V27" si="4">IF($G$3=0,"",K20/$G$3)</f>
        <v/>
      </c>
      <c r="W20" s="1376"/>
      <c r="X20" s="1376"/>
      <c r="Y20" s="1376" t="str">
        <f t="shared" si="0"/>
        <v/>
      </c>
      <c r="Z20" s="1376"/>
      <c r="AA20" s="16"/>
      <c r="AB20" s="16"/>
      <c r="AC20" s="16"/>
      <c r="AD20" s="16"/>
      <c r="AE20" s="16"/>
      <c r="AF20" s="16"/>
    </row>
    <row r="21" spans="1:32" customFormat="1" ht="15.6" customHeight="1">
      <c r="A21" s="1349" t="s">
        <v>414</v>
      </c>
      <c r="B21" s="1350"/>
      <c r="C21" s="1350"/>
      <c r="D21" s="1350"/>
      <c r="E21" s="1351"/>
      <c r="F21" s="1351"/>
      <c r="G21" s="1350"/>
      <c r="H21" s="1351"/>
      <c r="I21" s="1351"/>
      <c r="J21" s="1352"/>
      <c r="K21" s="1341">
        <f>'2 CM Budget'!I86</f>
        <v>0</v>
      </c>
      <c r="L21" s="1342"/>
      <c r="M21" s="1342"/>
      <c r="N21" s="1342"/>
      <c r="O21" s="1342"/>
      <c r="P21" s="1342"/>
      <c r="Q21" s="1342"/>
      <c r="R21" s="1348"/>
      <c r="S21" s="1375" t="str">
        <f t="shared" si="3"/>
        <v/>
      </c>
      <c r="T21" s="1375"/>
      <c r="U21" s="1375"/>
      <c r="V21" s="1376" t="str">
        <f t="shared" si="4"/>
        <v/>
      </c>
      <c r="W21" s="1376"/>
      <c r="X21" s="1376"/>
      <c r="Y21" s="1376" t="str">
        <f t="shared" si="0"/>
        <v/>
      </c>
      <c r="Z21" s="1376"/>
      <c r="AA21" s="16"/>
      <c r="AB21" s="16"/>
      <c r="AC21" s="16"/>
      <c r="AD21" s="16"/>
      <c r="AE21" s="16"/>
      <c r="AF21" s="16"/>
    </row>
    <row r="22" spans="1:32" customFormat="1" ht="15.6" customHeight="1">
      <c r="A22" s="609" t="s">
        <v>415</v>
      </c>
      <c r="B22" s="610"/>
      <c r="C22" s="610"/>
      <c r="D22" s="610"/>
      <c r="E22" s="646"/>
      <c r="F22" s="646"/>
      <c r="G22" s="610"/>
      <c r="H22" s="646"/>
      <c r="I22" s="646"/>
      <c r="J22" s="624"/>
      <c r="K22" s="1341">
        <f>'2 CM Budget'!I95</f>
        <v>0</v>
      </c>
      <c r="L22" s="1342"/>
      <c r="M22" s="1342"/>
      <c r="N22" s="1342"/>
      <c r="O22" s="1342"/>
      <c r="P22" s="1342"/>
      <c r="Q22" s="1342"/>
      <c r="R22" s="1348"/>
      <c r="S22" s="1375" t="str">
        <f t="shared" ref="S22" si="5">IF($B$3=0,"",K22/$B$3)</f>
        <v/>
      </c>
      <c r="T22" s="1375"/>
      <c r="U22" s="1375"/>
      <c r="V22" s="1376" t="str">
        <f t="shared" ref="V22" si="6">IF($G$3=0,"",K22/$G$3)</f>
        <v/>
      </c>
      <c r="W22" s="1376"/>
      <c r="X22" s="1376"/>
      <c r="Y22" s="1376" t="str">
        <f t="shared" si="0"/>
        <v/>
      </c>
      <c r="Z22" s="1376"/>
      <c r="AA22" s="16"/>
      <c r="AB22" s="16"/>
      <c r="AC22" s="16"/>
      <c r="AD22" s="16"/>
      <c r="AE22" s="16"/>
      <c r="AF22" s="16"/>
    </row>
    <row r="23" spans="1:32" customFormat="1" ht="15.6" customHeight="1">
      <c r="A23" s="1349" t="s">
        <v>416</v>
      </c>
      <c r="B23" s="1350"/>
      <c r="C23" s="1350"/>
      <c r="D23" s="1350"/>
      <c r="E23" s="1351"/>
      <c r="F23" s="1351"/>
      <c r="G23" s="1350"/>
      <c r="H23" s="1351"/>
      <c r="I23" s="1351"/>
      <c r="J23" s="1352"/>
      <c r="K23" s="1341">
        <f>'2 CM Budget'!I106</f>
        <v>0</v>
      </c>
      <c r="L23" s="1342"/>
      <c r="M23" s="1342"/>
      <c r="N23" s="1342"/>
      <c r="O23" s="1342"/>
      <c r="P23" s="1342"/>
      <c r="Q23" s="1342"/>
      <c r="R23" s="1348"/>
      <c r="S23" s="1375" t="str">
        <f t="shared" si="3"/>
        <v/>
      </c>
      <c r="T23" s="1375"/>
      <c r="U23" s="1375"/>
      <c r="V23" s="1376" t="str">
        <f t="shared" si="4"/>
        <v/>
      </c>
      <c r="W23" s="1376"/>
      <c r="X23" s="1376"/>
      <c r="Y23" s="1376" t="str">
        <f t="shared" si="0"/>
        <v/>
      </c>
      <c r="Z23" s="1376"/>
      <c r="AA23" s="16"/>
      <c r="AB23" s="16"/>
      <c r="AC23" s="16"/>
      <c r="AD23" s="16"/>
      <c r="AE23" s="16"/>
      <c r="AF23" s="16"/>
    </row>
    <row r="24" spans="1:32" customFormat="1" ht="15.6" customHeight="1">
      <c r="A24" s="1349" t="s">
        <v>306</v>
      </c>
      <c r="B24" s="1350"/>
      <c r="C24" s="1350"/>
      <c r="D24" s="1350"/>
      <c r="E24" s="1351"/>
      <c r="F24" s="1351"/>
      <c r="G24" s="1350"/>
      <c r="H24" s="1351"/>
      <c r="I24" s="1351"/>
      <c r="J24" s="1352"/>
      <c r="K24" s="1341">
        <f>'2 CM Budget'!I110</f>
        <v>0</v>
      </c>
      <c r="L24" s="1342"/>
      <c r="M24" s="1342"/>
      <c r="N24" s="1342"/>
      <c r="O24" s="1342"/>
      <c r="P24" s="1342"/>
      <c r="Q24" s="1342"/>
      <c r="R24" s="1348"/>
      <c r="S24" s="1377" t="str">
        <f t="shared" si="3"/>
        <v/>
      </c>
      <c r="T24" s="1377"/>
      <c r="U24" s="1377"/>
      <c r="V24" s="1376" t="str">
        <f t="shared" si="4"/>
        <v/>
      </c>
      <c r="W24" s="1376"/>
      <c r="X24" s="1376"/>
      <c r="Y24" s="1376" t="str">
        <f t="shared" si="0"/>
        <v/>
      </c>
      <c r="Z24" s="1376"/>
      <c r="AA24" s="16"/>
      <c r="AB24" s="16"/>
      <c r="AC24" s="16"/>
      <c r="AD24" s="16"/>
      <c r="AE24" s="16"/>
      <c r="AF24" s="16"/>
    </row>
    <row r="25" spans="1:32" customFormat="1" ht="15.6" customHeight="1">
      <c r="A25" s="609" t="s">
        <v>221</v>
      </c>
      <c r="B25" s="610"/>
      <c r="C25" s="610"/>
      <c r="D25" s="610"/>
      <c r="E25" s="646"/>
      <c r="F25" s="646"/>
      <c r="G25" s="610"/>
      <c r="H25" s="646"/>
      <c r="I25" s="646"/>
      <c r="J25" s="624"/>
      <c r="K25" s="1341">
        <f>'2 CM Budget'!I116</f>
        <v>0</v>
      </c>
      <c r="L25" s="1342"/>
      <c r="M25" s="1342"/>
      <c r="N25" s="1342"/>
      <c r="O25" s="1342"/>
      <c r="P25" s="1342"/>
      <c r="Q25" s="1342"/>
      <c r="R25" s="1348"/>
      <c r="S25" s="1364" t="str">
        <f>IF($B$3=0,"",K25/$B$3)</f>
        <v/>
      </c>
      <c r="T25" s="1365"/>
      <c r="U25" s="1366"/>
      <c r="V25" s="1367" t="str">
        <f>IF($G$3=0,"",K25/$G$3)</f>
        <v/>
      </c>
      <c r="W25" s="1368"/>
      <c r="X25" s="1369"/>
      <c r="Y25" s="1367" t="str">
        <f t="shared" si="0"/>
        <v/>
      </c>
      <c r="Z25" s="1369"/>
      <c r="AA25" s="16"/>
      <c r="AB25" s="16"/>
      <c r="AC25" s="16"/>
      <c r="AD25" s="16"/>
      <c r="AE25" s="16"/>
      <c r="AF25" s="16"/>
    </row>
    <row r="26" spans="1:32" customFormat="1" ht="15.6" customHeight="1">
      <c r="A26" s="1349" t="s">
        <v>417</v>
      </c>
      <c r="B26" s="1350"/>
      <c r="C26" s="1350"/>
      <c r="D26" s="1350"/>
      <c r="E26" s="1351"/>
      <c r="F26" s="1351"/>
      <c r="G26" s="1350"/>
      <c r="H26" s="1351"/>
      <c r="I26" s="1351"/>
      <c r="J26" s="1352"/>
      <c r="K26" s="1341">
        <f>'2 CM Budget'!I119</f>
        <v>0</v>
      </c>
      <c r="L26" s="1342"/>
      <c r="M26" s="1342"/>
      <c r="N26" s="1342"/>
      <c r="O26" s="1342"/>
      <c r="P26" s="1342"/>
      <c r="Q26" s="1342"/>
      <c r="R26" s="1348"/>
      <c r="S26" s="1375" t="str">
        <f t="shared" si="3"/>
        <v/>
      </c>
      <c r="T26" s="1375"/>
      <c r="U26" s="1375"/>
      <c r="V26" s="1376" t="str">
        <f t="shared" si="4"/>
        <v/>
      </c>
      <c r="W26" s="1376"/>
      <c r="X26" s="1376"/>
      <c r="Y26" s="1376" t="str">
        <f t="shared" si="0"/>
        <v/>
      </c>
      <c r="Z26" s="1376"/>
      <c r="AA26" s="16"/>
      <c r="AB26" s="81"/>
      <c r="AC26" s="16"/>
      <c r="AD26" s="16"/>
      <c r="AE26" s="16"/>
      <c r="AF26" s="16"/>
    </row>
    <row r="27" spans="1:32" customFormat="1" ht="15.6" customHeight="1">
      <c r="A27" s="1349" t="s">
        <v>418</v>
      </c>
      <c r="B27" s="1350"/>
      <c r="C27" s="1350"/>
      <c r="D27" s="1350"/>
      <c r="E27" s="1351"/>
      <c r="F27" s="1351"/>
      <c r="G27" s="1350"/>
      <c r="H27" s="1351"/>
      <c r="I27" s="1351"/>
      <c r="J27" s="1352"/>
      <c r="K27" s="1341">
        <f>'2 CM Budget'!I131</f>
        <v>0</v>
      </c>
      <c r="L27" s="1342"/>
      <c r="M27" s="1342"/>
      <c r="N27" s="1342"/>
      <c r="O27" s="1342"/>
      <c r="P27" s="1342"/>
      <c r="Q27" s="1342"/>
      <c r="R27" s="1348"/>
      <c r="S27" s="1375" t="str">
        <f>IF($B$3=0,"",K27/$B$3)</f>
        <v/>
      </c>
      <c r="T27" s="1375"/>
      <c r="U27" s="1375"/>
      <c r="V27" s="1376" t="str">
        <f t="shared" si="4"/>
        <v/>
      </c>
      <c r="W27" s="1376"/>
      <c r="X27" s="1376"/>
      <c r="Y27" s="1376" t="str">
        <f t="shared" si="0"/>
        <v/>
      </c>
      <c r="Z27" s="1376"/>
      <c r="AA27" s="16"/>
      <c r="AB27" s="51"/>
      <c r="AC27" s="16"/>
      <c r="AD27" s="16"/>
      <c r="AE27" s="16"/>
      <c r="AF27" s="16"/>
    </row>
    <row r="28" spans="1:32" customFormat="1" ht="15.6" customHeight="1">
      <c r="A28" s="1349" t="s">
        <v>251</v>
      </c>
      <c r="B28" s="1350"/>
      <c r="C28" s="1350"/>
      <c r="D28" s="1350"/>
      <c r="E28" s="1351"/>
      <c r="F28" s="1351"/>
      <c r="G28" s="1350"/>
      <c r="H28" s="1351"/>
      <c r="I28" s="1351"/>
      <c r="J28" s="1352"/>
      <c r="K28" s="1341">
        <f>'2 CM Budget'!I138</f>
        <v>0</v>
      </c>
      <c r="L28" s="1342"/>
      <c r="M28" s="1342"/>
      <c r="N28" s="1342"/>
      <c r="O28" s="1342"/>
      <c r="P28" s="1342"/>
      <c r="Q28" s="1342"/>
      <c r="R28" s="1348"/>
      <c r="S28" s="1375" t="str">
        <f>IF($B$3=0,"",K28/$B$3)</f>
        <v/>
      </c>
      <c r="T28" s="1375"/>
      <c r="U28" s="1375"/>
      <c r="V28" s="1376" t="str">
        <f>IF($G$3=0,"",K28/$G$3)</f>
        <v/>
      </c>
      <c r="W28" s="1376"/>
      <c r="X28" s="1376"/>
      <c r="Y28" s="1376" t="str">
        <f t="shared" si="0"/>
        <v/>
      </c>
      <c r="Z28" s="1376"/>
      <c r="AA28" s="16"/>
      <c r="AB28" s="16"/>
      <c r="AC28" s="16"/>
      <c r="AD28" s="16"/>
      <c r="AE28" s="16"/>
      <c r="AF28" s="16"/>
    </row>
    <row r="29" spans="1:32" customFormat="1" ht="15.6" customHeight="1">
      <c r="A29" s="1349" t="s">
        <v>261</v>
      </c>
      <c r="B29" s="1350"/>
      <c r="C29" s="1350"/>
      <c r="D29" s="1350"/>
      <c r="E29" s="1351"/>
      <c r="F29" s="1351"/>
      <c r="G29" s="1350"/>
      <c r="H29" s="1351"/>
      <c r="I29" s="1351"/>
      <c r="J29" s="1352"/>
      <c r="K29" s="1341">
        <f>'2 CM Budget'!I142</f>
        <v>0</v>
      </c>
      <c r="L29" s="1342"/>
      <c r="M29" s="1342"/>
      <c r="N29" s="1342"/>
      <c r="O29" s="1342"/>
      <c r="P29" s="1342"/>
      <c r="Q29" s="1342"/>
      <c r="R29" s="1348"/>
      <c r="S29" s="1375" t="str">
        <f t="shared" si="3"/>
        <v/>
      </c>
      <c r="T29" s="1375"/>
      <c r="U29" s="1375"/>
      <c r="V29" s="1376" t="str">
        <f>IF($G$3=0,"",K29/$G$3)</f>
        <v/>
      </c>
      <c r="W29" s="1376"/>
      <c r="X29" s="1376"/>
      <c r="Y29" s="1376" t="str">
        <f t="shared" si="0"/>
        <v/>
      </c>
      <c r="Z29" s="1376"/>
      <c r="AA29" s="16"/>
      <c r="AB29" s="16"/>
      <c r="AC29" s="16"/>
      <c r="AD29" s="16"/>
      <c r="AE29" s="16"/>
      <c r="AF29" s="16"/>
    </row>
    <row r="30" spans="1:32" customFormat="1" ht="15.6" customHeight="1">
      <c r="A30" s="1349" t="s">
        <v>419</v>
      </c>
      <c r="B30" s="1350"/>
      <c r="C30" s="1350"/>
      <c r="D30" s="1350"/>
      <c r="E30" s="1351"/>
      <c r="F30" s="1351"/>
      <c r="G30" s="1350"/>
      <c r="H30" s="1351"/>
      <c r="I30" s="1351"/>
      <c r="J30" s="1352"/>
      <c r="K30" s="1341">
        <f>'2 CM Budget'!I146</f>
        <v>0</v>
      </c>
      <c r="L30" s="1342"/>
      <c r="M30" s="1342"/>
      <c r="N30" s="1342"/>
      <c r="O30" s="1342"/>
      <c r="P30" s="1342"/>
      <c r="Q30" s="1342"/>
      <c r="R30" s="1348"/>
      <c r="S30" s="1364" t="str">
        <f>IF($B$3=0,"",K30/$B$3)</f>
        <v/>
      </c>
      <c r="T30" s="1365"/>
      <c r="U30" s="1366"/>
      <c r="V30" s="1367" t="str">
        <f>IF($G$3=0,"",K30/$G$3)</f>
        <v/>
      </c>
      <c r="W30" s="1368"/>
      <c r="X30" s="1369"/>
      <c r="Y30" s="1367" t="str">
        <f t="shared" si="0"/>
        <v/>
      </c>
      <c r="Z30" s="1369"/>
      <c r="AA30" s="16"/>
      <c r="AB30" s="16"/>
      <c r="AC30" s="16"/>
      <c r="AD30" s="16"/>
      <c r="AE30" s="16"/>
      <c r="AF30" s="16"/>
    </row>
    <row r="31" spans="1:32" customFormat="1" ht="15.6" customHeight="1">
      <c r="A31" s="1383" t="s">
        <v>393</v>
      </c>
      <c r="B31" s="1383"/>
      <c r="C31" s="1383"/>
      <c r="D31" s="1383"/>
      <c r="E31" s="1383"/>
      <c r="F31" s="1383"/>
      <c r="G31" s="1383"/>
      <c r="H31" s="1383"/>
      <c r="I31" s="1383"/>
      <c r="J31" s="1383"/>
      <c r="K31" s="1384">
        <f>SUM(K17:K30)</f>
        <v>0</v>
      </c>
      <c r="L31" s="1384"/>
      <c r="M31" s="1384"/>
      <c r="N31" s="1384"/>
      <c r="O31" s="1384"/>
      <c r="P31" s="1384"/>
      <c r="Q31" s="1384"/>
      <c r="R31" s="1384"/>
      <c r="S31" s="1385">
        <f>SUM(S17:S30)</f>
        <v>0</v>
      </c>
      <c r="T31" s="1385"/>
      <c r="U31" s="1385"/>
      <c r="V31" s="1386">
        <f>SUM(V17:V30)</f>
        <v>0</v>
      </c>
      <c r="W31" s="1386"/>
      <c r="X31" s="1386"/>
      <c r="Y31" s="1386">
        <f>SUM(Y17:Y30)</f>
        <v>0</v>
      </c>
      <c r="Z31" s="1386"/>
      <c r="AA31" s="362"/>
      <c r="AB31" s="16"/>
      <c r="AC31" s="16"/>
      <c r="AD31" s="16"/>
      <c r="AE31" s="16"/>
      <c r="AF31" s="16"/>
    </row>
    <row r="32" spans="1:32" customFormat="1" ht="15.6" customHeight="1">
      <c r="A32" s="1349" t="s">
        <v>420</v>
      </c>
      <c r="B32" s="1350"/>
      <c r="C32" s="1350"/>
      <c r="D32" s="1350"/>
      <c r="E32" s="1350"/>
      <c r="F32" s="1350"/>
      <c r="G32" s="1350"/>
      <c r="H32" s="1350"/>
      <c r="I32" s="1350"/>
      <c r="J32" s="1352"/>
      <c r="K32" s="1378">
        <f>'2 CM Budget'!I148+'2 CM Budget'!I149+'2 CM Budget'!I150</f>
        <v>0</v>
      </c>
      <c r="L32" s="1379"/>
      <c r="M32" s="1379"/>
      <c r="N32" s="1379"/>
      <c r="O32" s="1379"/>
      <c r="P32" s="1379"/>
      <c r="Q32" s="1379"/>
      <c r="R32" s="1380"/>
      <c r="S32" s="1381" t="str">
        <f t="shared" ref="S32" si="7">IF($B$3=0,"",K32/$B$3)</f>
        <v/>
      </c>
      <c r="T32" s="1381"/>
      <c r="U32" s="1381"/>
      <c r="V32" s="1382" t="str">
        <f t="shared" ref="V32" si="8">IF($G$3=0,"",K32/$G$3)</f>
        <v/>
      </c>
      <c r="W32" s="1382"/>
      <c r="X32" s="1382"/>
      <c r="Y32" s="1382" t="str">
        <f t="shared" ref="Y32:Y37" si="9">IF($I$3=0,"",K32/$I$3)</f>
        <v/>
      </c>
      <c r="Z32" s="1382"/>
      <c r="AA32" s="16"/>
      <c r="AB32" s="16"/>
      <c r="AC32" s="16"/>
      <c r="AD32" s="16"/>
      <c r="AE32" s="16"/>
      <c r="AF32" s="16"/>
    </row>
    <row r="33" spans="1:32" customFormat="1" ht="15.6" customHeight="1">
      <c r="A33" s="1349" t="s">
        <v>421</v>
      </c>
      <c r="B33" s="1350"/>
      <c r="C33" s="1350"/>
      <c r="D33" s="1350"/>
      <c r="E33" s="1350"/>
      <c r="F33" s="1350"/>
      <c r="G33" s="1350"/>
      <c r="H33" s="1350"/>
      <c r="I33" s="1350"/>
      <c r="J33" s="1352"/>
      <c r="K33" s="1378">
        <f>'2 CM Budget'!I151</f>
        <v>0</v>
      </c>
      <c r="L33" s="1379"/>
      <c r="M33" s="1379"/>
      <c r="N33" s="1379"/>
      <c r="O33" s="1379"/>
      <c r="P33" s="1379"/>
      <c r="Q33" s="1379"/>
      <c r="R33" s="1380"/>
      <c r="S33" s="1381" t="str">
        <f t="shared" ref="S33:S37" si="10">IF($B$3=0,"",K33/$B$3)</f>
        <v/>
      </c>
      <c r="T33" s="1381"/>
      <c r="U33" s="1381"/>
      <c r="V33" s="1382" t="str">
        <f t="shared" ref="V33:V37" si="11">IF($G$3=0,"",K33/$G$3)</f>
        <v/>
      </c>
      <c r="W33" s="1382"/>
      <c r="X33" s="1382"/>
      <c r="Y33" s="1382" t="str">
        <f t="shared" si="9"/>
        <v/>
      </c>
      <c r="Z33" s="1382"/>
      <c r="AA33" s="16"/>
      <c r="AB33" s="16"/>
      <c r="AC33" s="16"/>
      <c r="AD33" s="16"/>
      <c r="AE33" s="16"/>
      <c r="AF33" s="16"/>
    </row>
    <row r="34" spans="1:32" customFormat="1" ht="15.6" customHeight="1">
      <c r="A34" s="604" t="s">
        <v>422</v>
      </c>
      <c r="B34" s="604"/>
      <c r="C34" s="604"/>
      <c r="D34" s="605"/>
      <c r="E34" s="605"/>
      <c r="F34" s="605"/>
      <c r="G34" s="605"/>
      <c r="H34" s="605"/>
      <c r="I34" s="605"/>
      <c r="J34" s="605"/>
      <c r="K34" s="1378">
        <f>'2 CM Budget'!I152+'2 CM Budget'!I153</f>
        <v>0</v>
      </c>
      <c r="L34" s="1379"/>
      <c r="M34" s="1379"/>
      <c r="N34" s="1379"/>
      <c r="O34" s="1379"/>
      <c r="P34" s="1379"/>
      <c r="Q34" s="1379"/>
      <c r="R34" s="1380"/>
      <c r="S34" s="1381" t="str">
        <f t="shared" si="10"/>
        <v/>
      </c>
      <c r="T34" s="1381"/>
      <c r="U34" s="1381"/>
      <c r="V34" s="1382" t="str">
        <f t="shared" si="11"/>
        <v/>
      </c>
      <c r="W34" s="1382"/>
      <c r="X34" s="1382"/>
      <c r="Y34" s="1382" t="str">
        <f t="shared" si="9"/>
        <v/>
      </c>
      <c r="Z34" s="1382"/>
      <c r="AA34" s="16"/>
      <c r="AB34" s="16"/>
      <c r="AC34" s="16"/>
      <c r="AD34" s="16"/>
      <c r="AE34" s="16"/>
      <c r="AF34" s="16"/>
    </row>
    <row r="35" spans="1:32" customFormat="1" ht="15.6" customHeight="1">
      <c r="A35" s="604" t="s">
        <v>50</v>
      </c>
      <c r="B35" s="604"/>
      <c r="C35" s="604"/>
      <c r="D35" s="605"/>
      <c r="E35" s="605"/>
      <c r="F35" s="605"/>
      <c r="G35" s="605"/>
      <c r="H35" s="605"/>
      <c r="I35" s="605"/>
      <c r="J35" s="605"/>
      <c r="K35" s="1378">
        <f>'2 CM Budget'!I154</f>
        <v>0</v>
      </c>
      <c r="L35" s="1379"/>
      <c r="M35" s="1379"/>
      <c r="N35" s="1379"/>
      <c r="O35" s="1379"/>
      <c r="P35" s="1379"/>
      <c r="Q35" s="1379"/>
      <c r="R35" s="1380"/>
      <c r="S35" s="1381" t="str">
        <f t="shared" si="10"/>
        <v/>
      </c>
      <c r="T35" s="1381"/>
      <c r="U35" s="1381"/>
      <c r="V35" s="1382" t="str">
        <f t="shared" si="11"/>
        <v/>
      </c>
      <c r="W35" s="1382"/>
      <c r="X35" s="1382"/>
      <c r="Y35" s="1382" t="str">
        <f t="shared" si="9"/>
        <v/>
      </c>
      <c r="Z35" s="1382"/>
      <c r="AA35" s="16"/>
      <c r="AB35" s="16"/>
      <c r="AC35" s="16"/>
      <c r="AD35" s="16"/>
      <c r="AE35" s="16"/>
      <c r="AF35" s="16"/>
    </row>
    <row r="36" spans="1:32" customFormat="1" ht="15.6" customHeight="1">
      <c r="A36" s="1387" t="s">
        <v>423</v>
      </c>
      <c r="B36" s="1387"/>
      <c r="C36" s="1387"/>
      <c r="D36" s="1388"/>
      <c r="E36" s="1388"/>
      <c r="F36" s="1388"/>
      <c r="G36" s="1388"/>
      <c r="H36" s="1388"/>
      <c r="I36" s="1388"/>
      <c r="J36" s="1388"/>
      <c r="K36" s="1389">
        <f>'2 CM Budget'!I156</f>
        <v>0</v>
      </c>
      <c r="L36" s="1389"/>
      <c r="M36" s="1389"/>
      <c r="N36" s="1389"/>
      <c r="O36" s="1389"/>
      <c r="P36" s="1389"/>
      <c r="Q36" s="1389"/>
      <c r="R36" s="1389"/>
      <c r="S36" s="1381" t="str">
        <f t="shared" si="10"/>
        <v/>
      </c>
      <c r="T36" s="1381"/>
      <c r="U36" s="1381"/>
      <c r="V36" s="1382" t="str">
        <f t="shared" si="11"/>
        <v/>
      </c>
      <c r="W36" s="1382"/>
      <c r="X36" s="1382"/>
      <c r="Y36" s="1382" t="str">
        <f t="shared" si="9"/>
        <v/>
      </c>
      <c r="Z36" s="1382"/>
      <c r="AA36" s="16"/>
      <c r="AB36" s="16"/>
      <c r="AC36" s="16"/>
      <c r="AD36" s="16"/>
      <c r="AE36" s="16"/>
      <c r="AF36" s="16"/>
    </row>
    <row r="37" spans="1:32" customFormat="1" ht="15.6" customHeight="1">
      <c r="A37" s="1387" t="s">
        <v>293</v>
      </c>
      <c r="B37" s="1387"/>
      <c r="C37" s="1387"/>
      <c r="D37" s="1388"/>
      <c r="E37" s="1388"/>
      <c r="F37" s="1388"/>
      <c r="G37" s="1388"/>
      <c r="H37" s="1388"/>
      <c r="I37" s="1388"/>
      <c r="J37" s="1388"/>
      <c r="K37" s="1389">
        <f>'2 CM Budget'!I159</f>
        <v>0</v>
      </c>
      <c r="L37" s="1389"/>
      <c r="M37" s="1389"/>
      <c r="N37" s="1389"/>
      <c r="O37" s="1389"/>
      <c r="P37" s="1389"/>
      <c r="Q37" s="1389"/>
      <c r="R37" s="1389"/>
      <c r="S37" s="1381" t="str">
        <f t="shared" si="10"/>
        <v/>
      </c>
      <c r="T37" s="1381"/>
      <c r="U37" s="1381"/>
      <c r="V37" s="1382" t="str">
        <f t="shared" si="11"/>
        <v/>
      </c>
      <c r="W37" s="1382"/>
      <c r="X37" s="1382"/>
      <c r="Y37" s="1382" t="str">
        <f t="shared" si="9"/>
        <v/>
      </c>
      <c r="Z37" s="1382"/>
      <c r="AA37" s="16"/>
      <c r="AB37" s="16"/>
      <c r="AC37" s="16"/>
      <c r="AD37" s="16"/>
      <c r="AE37" s="16"/>
      <c r="AF37" s="16"/>
    </row>
    <row r="38" spans="1:32" customFormat="1" ht="15.6" customHeight="1">
      <c r="A38" s="1405" t="s">
        <v>294</v>
      </c>
      <c r="B38" s="1405"/>
      <c r="C38" s="1405"/>
      <c r="D38" s="1405"/>
      <c r="E38" s="1405"/>
      <c r="F38" s="1405"/>
      <c r="G38" s="1405"/>
      <c r="H38" s="1405"/>
      <c r="I38" s="1405"/>
      <c r="J38" s="1405"/>
      <c r="K38" s="1384">
        <f>SUM(K31:K37)</f>
        <v>0</v>
      </c>
      <c r="L38" s="1384"/>
      <c r="M38" s="1384"/>
      <c r="N38" s="1384"/>
      <c r="O38" s="1384"/>
      <c r="P38" s="1384"/>
      <c r="Q38" s="1384"/>
      <c r="R38" s="1384"/>
      <c r="S38" s="1385">
        <f>SUM(S31:S37)</f>
        <v>0</v>
      </c>
      <c r="T38" s="1385"/>
      <c r="U38" s="1385"/>
      <c r="V38" s="1386">
        <f>SUM(V31:V37)</f>
        <v>0</v>
      </c>
      <c r="W38" s="1386"/>
      <c r="X38" s="1386"/>
      <c r="Y38" s="1386">
        <f>SUM(Y31:Y37)</f>
        <v>0</v>
      </c>
      <c r="Z38" s="1386"/>
      <c r="AA38" s="16"/>
      <c r="AB38" s="16"/>
      <c r="AC38" s="16"/>
      <c r="AD38" s="16"/>
      <c r="AE38" s="16"/>
      <c r="AF38" s="16"/>
    </row>
    <row r="39" spans="1:32" customFormat="1" ht="15.6" customHeight="1">
      <c r="A39" s="625"/>
      <c r="B39" s="626"/>
      <c r="C39" s="626"/>
      <c r="D39" s="626"/>
      <c r="E39" s="626"/>
      <c r="F39" s="626"/>
      <c r="G39" s="626"/>
      <c r="H39" s="626"/>
      <c r="I39" s="626"/>
      <c r="J39" s="647"/>
      <c r="K39" s="648"/>
      <c r="L39" s="649"/>
      <c r="M39" s="649"/>
      <c r="N39" s="649"/>
      <c r="O39" s="649"/>
      <c r="P39" s="649"/>
      <c r="Q39" s="649"/>
      <c r="R39" s="650"/>
      <c r="S39" s="651"/>
      <c r="T39" s="652"/>
      <c r="U39" s="653"/>
      <c r="V39" s="654"/>
      <c r="W39" s="655"/>
      <c r="X39" s="656"/>
      <c r="Y39" s="654"/>
      <c r="Z39" s="655"/>
      <c r="AA39" s="16"/>
      <c r="AB39" s="16"/>
      <c r="AC39" s="16"/>
      <c r="AD39" s="16"/>
      <c r="AE39" s="16"/>
      <c r="AF39" s="16"/>
    </row>
    <row r="40" spans="1:32" customFormat="1" ht="15.6" customHeight="1">
      <c r="A40" s="1393" t="s">
        <v>296</v>
      </c>
      <c r="B40" s="1394"/>
      <c r="C40" s="1394"/>
      <c r="D40" s="1394"/>
      <c r="E40" s="1394"/>
      <c r="F40" s="1394"/>
      <c r="G40" s="1394"/>
      <c r="H40" s="1394"/>
      <c r="I40" s="1394"/>
      <c r="J40" s="1395"/>
      <c r="K40" s="1396" t="e">
        <f>K14-K38</f>
        <v>#VALUE!</v>
      </c>
      <c r="L40" s="1397"/>
      <c r="M40" s="1397"/>
      <c r="N40" s="1397"/>
      <c r="O40" s="1397"/>
      <c r="P40" s="1397"/>
      <c r="Q40" s="1397"/>
      <c r="R40" s="1398"/>
      <c r="S40" s="1399">
        <f>S14-S38</f>
        <v>0</v>
      </c>
      <c r="T40" s="1400"/>
      <c r="U40" s="1401"/>
      <c r="V40" s="1402">
        <f>V14-V38</f>
        <v>0</v>
      </c>
      <c r="W40" s="1403"/>
      <c r="X40" s="1404"/>
      <c r="Y40" s="1402">
        <f>SUM(Y14-Y38)</f>
        <v>0</v>
      </c>
      <c r="Z40" s="1403"/>
      <c r="AA40" s="16"/>
      <c r="AB40" s="16"/>
      <c r="AC40" s="16"/>
      <c r="AD40" s="16"/>
      <c r="AE40" s="16"/>
      <c r="AF40" s="16"/>
    </row>
    <row r="41" spans="1:32" customFormat="1" ht="15.6" customHeight="1">
      <c r="A41" s="1390"/>
      <c r="B41" s="1390"/>
      <c r="C41" s="1390"/>
      <c r="D41" s="1390"/>
      <c r="E41" s="1390"/>
      <c r="F41" s="1390"/>
      <c r="G41" s="1390"/>
      <c r="H41" s="1390"/>
      <c r="I41" s="1390"/>
      <c r="J41" s="1390"/>
      <c r="K41" s="1390"/>
      <c r="L41" s="1390"/>
      <c r="M41" s="1390"/>
      <c r="N41" s="1390"/>
      <c r="O41" s="1390"/>
      <c r="P41" s="1390"/>
      <c r="Q41" s="1390"/>
      <c r="R41" s="1390"/>
      <c r="S41" s="1390"/>
      <c r="T41" s="1390"/>
      <c r="U41" s="1390"/>
      <c r="V41" s="1390"/>
      <c r="W41" s="1390"/>
      <c r="X41" s="1390"/>
      <c r="Y41" s="1390"/>
      <c r="Z41" s="1390"/>
      <c r="AA41" s="16"/>
      <c r="AB41" s="16"/>
      <c r="AC41" s="16"/>
      <c r="AD41" s="16"/>
      <c r="AE41" s="16"/>
      <c r="AF41" s="16"/>
    </row>
    <row r="42" spans="1:32" customFormat="1" ht="15.6" customHeight="1">
      <c r="A42" s="1391" t="s">
        <v>424</v>
      </c>
      <c r="B42" s="1391"/>
      <c r="C42" s="1391"/>
      <c r="D42" s="1391"/>
      <c r="E42" s="1391"/>
      <c r="F42" s="1391"/>
      <c r="G42" s="1391"/>
      <c r="H42" s="1391"/>
      <c r="I42" s="1391"/>
      <c r="J42" s="1391"/>
      <c r="K42" s="1391"/>
      <c r="L42" s="1391"/>
      <c r="M42" s="1391"/>
      <c r="N42" s="1391"/>
      <c r="O42" s="1391"/>
      <c r="P42" s="1391"/>
      <c r="Q42" s="1391"/>
      <c r="R42" s="1391"/>
      <c r="S42" s="1391"/>
      <c r="T42" s="1391"/>
      <c r="U42" s="1391"/>
      <c r="V42" s="1391"/>
      <c r="W42" s="1391"/>
      <c r="X42" s="1391"/>
      <c r="Y42" s="1391"/>
      <c r="Z42" s="1391"/>
      <c r="AA42" s="16"/>
      <c r="AB42" s="16"/>
      <c r="AC42" s="16"/>
      <c r="AD42" s="16"/>
      <c r="AE42" s="16"/>
      <c r="AF42" s="16"/>
    </row>
    <row r="43" spans="1:32" customFormat="1" ht="15.6" customHeight="1">
      <c r="A43" s="1391"/>
      <c r="B43" s="1391"/>
      <c r="C43" s="1391"/>
      <c r="D43" s="1391"/>
      <c r="E43" s="1391"/>
      <c r="F43" s="1391"/>
      <c r="G43" s="1391"/>
      <c r="H43" s="1391"/>
      <c r="I43" s="1391"/>
      <c r="J43" s="1391"/>
      <c r="K43" s="1391"/>
      <c r="L43" s="1391"/>
      <c r="M43" s="1391"/>
      <c r="N43" s="1391"/>
      <c r="O43" s="1391"/>
      <c r="P43" s="1391"/>
      <c r="Q43" s="1391"/>
      <c r="R43" s="1391"/>
      <c r="S43" s="1391"/>
      <c r="T43" s="1391"/>
      <c r="U43" s="1391"/>
      <c r="V43" s="1391"/>
      <c r="W43" s="1391"/>
      <c r="X43" s="1391"/>
      <c r="Y43" s="1391"/>
      <c r="Z43" s="1391"/>
      <c r="AA43" s="16"/>
      <c r="AB43" s="16"/>
      <c r="AC43" s="16"/>
      <c r="AD43" s="16"/>
      <c r="AE43" s="16"/>
      <c r="AF43" s="16"/>
    </row>
    <row r="44" spans="1:32" customFormat="1" ht="15.6" customHeight="1">
      <c r="A44" s="1391"/>
      <c r="B44" s="1391"/>
      <c r="C44" s="1391"/>
      <c r="D44" s="1391"/>
      <c r="E44" s="1391"/>
      <c r="F44" s="1391"/>
      <c r="G44" s="1391"/>
      <c r="H44" s="1391"/>
      <c r="I44" s="1391"/>
      <c r="J44" s="1391"/>
      <c r="K44" s="1391"/>
      <c r="L44" s="1391"/>
      <c r="M44" s="1391"/>
      <c r="N44" s="1391"/>
      <c r="O44" s="1391"/>
      <c r="P44" s="1391"/>
      <c r="Q44" s="1391"/>
      <c r="R44" s="1391"/>
      <c r="S44" s="1391"/>
      <c r="T44" s="1391"/>
      <c r="U44" s="1391"/>
      <c r="V44" s="1391"/>
      <c r="W44" s="1391"/>
      <c r="X44" s="1391"/>
      <c r="Y44" s="1391"/>
      <c r="Z44" s="1391"/>
      <c r="AA44" s="16"/>
      <c r="AB44" s="16"/>
      <c r="AC44" s="16"/>
      <c r="AD44" s="16"/>
      <c r="AE44" s="16"/>
      <c r="AF44" s="16"/>
    </row>
    <row r="45" spans="1:32" customFormat="1" ht="15.6" customHeight="1">
      <c r="A45" s="16"/>
      <c r="B45" s="16"/>
      <c r="C45" s="16"/>
      <c r="D45" s="16"/>
      <c r="E45" s="16"/>
      <c r="F45" s="16"/>
      <c r="G45" s="16"/>
      <c r="H45" s="16"/>
      <c r="I45" s="16"/>
      <c r="J45" s="16"/>
      <c r="K45" s="1392"/>
      <c r="L45" s="1392"/>
      <c r="M45" s="1392"/>
      <c r="N45" s="1392"/>
      <c r="O45" s="1392"/>
      <c r="P45" s="1392"/>
      <c r="Q45" s="1392"/>
      <c r="R45" s="1392"/>
      <c r="S45" s="16"/>
      <c r="T45" s="16"/>
      <c r="U45" s="16"/>
      <c r="V45" s="16"/>
      <c r="W45" s="16"/>
      <c r="X45" s="16"/>
      <c r="Y45" s="16"/>
      <c r="Z45" s="16"/>
      <c r="AA45" s="16"/>
      <c r="AB45" s="16"/>
      <c r="AC45" s="16"/>
      <c r="AD45" s="16"/>
      <c r="AE45" s="16"/>
      <c r="AF45" s="16"/>
    </row>
    <row r="46" spans="1:32" customFormat="1" ht="15.6"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1:32" customFormat="1" ht="15.6"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2" customFormat="1" ht="15.6"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32" customFormat="1" ht="15.6"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32" customFormat="1" ht="15.6"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1:32" customFormat="1" ht="17.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2" customFormat="1" ht="17.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1:32" customFormat="1" ht="26.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customFormat="1" ht="9.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customFormat="1" ht="1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customFormat="1" ht="21"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customFormat="1" ht="12"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ht="1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81"/>
      <c r="AB58" s="81"/>
      <c r="AC58" s="81"/>
      <c r="AD58" s="81"/>
      <c r="AE58" s="81"/>
      <c r="AF58" s="81"/>
    </row>
    <row r="59" spans="1:32" ht="1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81"/>
      <c r="AB59" s="81"/>
      <c r="AC59" s="81"/>
      <c r="AD59" s="81"/>
      <c r="AE59" s="81"/>
      <c r="AF59" s="81"/>
    </row>
    <row r="60" spans="1:32" ht="1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81"/>
      <c r="AB60" s="81"/>
      <c r="AC60" s="81"/>
      <c r="AD60" s="81"/>
      <c r="AE60" s="81"/>
      <c r="AF60" s="81"/>
    </row>
  </sheetData>
  <sheetProtection algorithmName="SHA-512" hashValue="eQ16Jwy4t0ZBxmnQJTqhAqQ77Calc7lNsrF3oC6mld5YXC3b/gi+as8088H31wr0W0gAxDmazpm4+p9Z+/er6Q==" saltValue="OCK4+owzw9L5rKtMyEkiGw==" spinCount="100000" sheet="1" selectLockedCells="1"/>
  <mergeCells count="183">
    <mergeCell ref="A30:J30"/>
    <mergeCell ref="K30:R30"/>
    <mergeCell ref="S30:U30"/>
    <mergeCell ref="V30:X30"/>
    <mergeCell ref="Y30:Z30"/>
    <mergeCell ref="A28:J28"/>
    <mergeCell ref="K28:R28"/>
    <mergeCell ref="S28:U28"/>
    <mergeCell ref="V28:X28"/>
    <mergeCell ref="Y28:Z28"/>
    <mergeCell ref="A29:J29"/>
    <mergeCell ref="K29:R29"/>
    <mergeCell ref="S29:U29"/>
    <mergeCell ref="V29:X29"/>
    <mergeCell ref="Y29:Z29"/>
    <mergeCell ref="A41:Z41"/>
    <mergeCell ref="A42:Z44"/>
    <mergeCell ref="K45:R45"/>
    <mergeCell ref="K9:R9"/>
    <mergeCell ref="K18:R18"/>
    <mergeCell ref="S18:U18"/>
    <mergeCell ref="V18:X18"/>
    <mergeCell ref="Y18:Z18"/>
    <mergeCell ref="K19:R19"/>
    <mergeCell ref="S19:U19"/>
    <mergeCell ref="A40:J40"/>
    <mergeCell ref="K40:R40"/>
    <mergeCell ref="S40:U40"/>
    <mergeCell ref="V40:X40"/>
    <mergeCell ref="Y40:Z40"/>
    <mergeCell ref="A38:J38"/>
    <mergeCell ref="K38:R38"/>
    <mergeCell ref="S38:U38"/>
    <mergeCell ref="V38:X38"/>
    <mergeCell ref="Y38:Z38"/>
    <mergeCell ref="A36:J36"/>
    <mergeCell ref="K36:R36"/>
    <mergeCell ref="S36:U36"/>
    <mergeCell ref="V36:X36"/>
    <mergeCell ref="Y36:Z36"/>
    <mergeCell ref="A37:J37"/>
    <mergeCell ref="K37:R37"/>
    <mergeCell ref="S37:U37"/>
    <mergeCell ref="V37:X37"/>
    <mergeCell ref="Y37:Z37"/>
    <mergeCell ref="K34:R34"/>
    <mergeCell ref="S34:U34"/>
    <mergeCell ref="V34:X34"/>
    <mergeCell ref="Y34:Z34"/>
    <mergeCell ref="K35:R35"/>
    <mergeCell ref="S35:U35"/>
    <mergeCell ref="V35:X35"/>
    <mergeCell ref="Y35:Z35"/>
    <mergeCell ref="A33:J33"/>
    <mergeCell ref="K33:R33"/>
    <mergeCell ref="S33:U33"/>
    <mergeCell ref="V33:X33"/>
    <mergeCell ref="Y33:Z33"/>
    <mergeCell ref="A31:J31"/>
    <mergeCell ref="K31:R31"/>
    <mergeCell ref="S31:U31"/>
    <mergeCell ref="V31:X31"/>
    <mergeCell ref="Y31:Z31"/>
    <mergeCell ref="A32:J32"/>
    <mergeCell ref="K32:R32"/>
    <mergeCell ref="S32:U32"/>
    <mergeCell ref="V32:X32"/>
    <mergeCell ref="Y32:Z32"/>
    <mergeCell ref="A26:J26"/>
    <mergeCell ref="K26:R26"/>
    <mergeCell ref="S26:U26"/>
    <mergeCell ref="V26:X26"/>
    <mergeCell ref="Y26:Z26"/>
    <mergeCell ref="A27:J27"/>
    <mergeCell ref="K27:R27"/>
    <mergeCell ref="S27:U27"/>
    <mergeCell ref="V27:X27"/>
    <mergeCell ref="Y27:Z27"/>
    <mergeCell ref="A24:J24"/>
    <mergeCell ref="K24:R24"/>
    <mergeCell ref="S24:U24"/>
    <mergeCell ref="V24:X24"/>
    <mergeCell ref="Y24:Z24"/>
    <mergeCell ref="K25:R25"/>
    <mergeCell ref="S25:U25"/>
    <mergeCell ref="V25:X25"/>
    <mergeCell ref="Y25:Z25"/>
    <mergeCell ref="A21:J21"/>
    <mergeCell ref="K21:R21"/>
    <mergeCell ref="S21:U21"/>
    <mergeCell ref="V21:X21"/>
    <mergeCell ref="Y21:Z21"/>
    <mergeCell ref="A23:J23"/>
    <mergeCell ref="K23:R23"/>
    <mergeCell ref="S23:U23"/>
    <mergeCell ref="V23:X23"/>
    <mergeCell ref="Y23:Z23"/>
    <mergeCell ref="K22:R22"/>
    <mergeCell ref="S22:U22"/>
    <mergeCell ref="V22:X22"/>
    <mergeCell ref="Y22:Z22"/>
    <mergeCell ref="A17:J17"/>
    <mergeCell ref="K17:R17"/>
    <mergeCell ref="S17:U17"/>
    <mergeCell ref="V17:X17"/>
    <mergeCell ref="Y17:Z17"/>
    <mergeCell ref="A20:J20"/>
    <mergeCell ref="K20:R20"/>
    <mergeCell ref="S20:U20"/>
    <mergeCell ref="V20:X20"/>
    <mergeCell ref="Y20:Z20"/>
    <mergeCell ref="V19:X19"/>
    <mergeCell ref="Y19:Z19"/>
    <mergeCell ref="K15:R15"/>
    <mergeCell ref="S15:U15"/>
    <mergeCell ref="V15:X15"/>
    <mergeCell ref="Y15:Z15"/>
    <mergeCell ref="A16:J16"/>
    <mergeCell ref="K16:R16"/>
    <mergeCell ref="S16:U16"/>
    <mergeCell ref="V16:X16"/>
    <mergeCell ref="Y16:Z16"/>
    <mergeCell ref="A14:J14"/>
    <mergeCell ref="K14:R14"/>
    <mergeCell ref="S14:U14"/>
    <mergeCell ref="V14:X14"/>
    <mergeCell ref="Y14:Z14"/>
    <mergeCell ref="A12:J12"/>
    <mergeCell ref="K12:R12"/>
    <mergeCell ref="S12:U12"/>
    <mergeCell ref="V12:X12"/>
    <mergeCell ref="Y12:Z12"/>
    <mergeCell ref="A13:J13"/>
    <mergeCell ref="K13:R13"/>
    <mergeCell ref="S13:U13"/>
    <mergeCell ref="V13:X13"/>
    <mergeCell ref="Y13:Z13"/>
    <mergeCell ref="A10:J10"/>
    <mergeCell ref="K10:R10"/>
    <mergeCell ref="S10:U10"/>
    <mergeCell ref="V10:X10"/>
    <mergeCell ref="Y10:Z10"/>
    <mergeCell ref="A11:J11"/>
    <mergeCell ref="K11:R11"/>
    <mergeCell ref="S11:U11"/>
    <mergeCell ref="V11:X11"/>
    <mergeCell ref="Y11:Z11"/>
    <mergeCell ref="S7:U7"/>
    <mergeCell ref="V7:X7"/>
    <mergeCell ref="Y7:Z7"/>
    <mergeCell ref="A8:J8"/>
    <mergeCell ref="K8:R8"/>
    <mergeCell ref="S9:U9"/>
    <mergeCell ref="V9:X9"/>
    <mergeCell ref="Y9:Z9"/>
    <mergeCell ref="E6:I6"/>
    <mergeCell ref="K6:R6"/>
    <mergeCell ref="A7:D7"/>
    <mergeCell ref="E7:F7"/>
    <mergeCell ref="H7:I7"/>
    <mergeCell ref="K7:R7"/>
    <mergeCell ref="S8:U8"/>
    <mergeCell ref="V8:X8"/>
    <mergeCell ref="Y8:Z8"/>
    <mergeCell ref="A1:Z1"/>
    <mergeCell ref="B2:J2"/>
    <mergeCell ref="S2:T2"/>
    <mergeCell ref="U2:Y2"/>
    <mergeCell ref="Y3:Z3"/>
    <mergeCell ref="A4:Z4"/>
    <mergeCell ref="A5:J5"/>
    <mergeCell ref="K5:R5"/>
    <mergeCell ref="S5:U5"/>
    <mergeCell ref="V5:X5"/>
    <mergeCell ref="Y5:Z5"/>
    <mergeCell ref="B3:E3"/>
    <mergeCell ref="K3:M3"/>
    <mergeCell ref="N3:P3"/>
    <mergeCell ref="Q3:S3"/>
    <mergeCell ref="K2:N2"/>
    <mergeCell ref="O2:R2"/>
    <mergeCell ref="T3:V3"/>
    <mergeCell ref="W3:X3"/>
  </mergeCells>
  <conditionalFormatting sqref="K3:M3 W3">
    <cfRule type="cellIs" dxfId="16" priority="2" stopIfTrue="1" operator="greaterThan">
      <formula>0</formula>
    </cfRule>
  </conditionalFormatting>
  <conditionalFormatting sqref="K17:Z40">
    <cfRule type="cellIs" dxfId="15" priority="1" stopIfTrue="1" operator="lessThan">
      <formula>0</formula>
    </cfRule>
  </conditionalFormatting>
  <conditionalFormatting sqref="Q3:S3">
    <cfRule type="cellIs" dxfId="14" priority="3" stopIfTrue="1" operator="greaterThan">
      <formula>0</formula>
    </cfRule>
    <cfRule type="cellIs" dxfId="13" priority="4" stopIfTrue="1" operator="equal">
      <formula>0</formula>
    </cfRule>
  </conditionalFormatting>
  <hyperlinks>
    <hyperlink ref="A13:J13" location="'Helpful Tips'!B13" display="Optional Extras" xr:uid="{FDEE6D62-FCED-4A85-85EB-EA4ECDFC11A3}"/>
  </hyperlinks>
  <printOptions horizontalCentered="1" verticalCentered="1"/>
  <pageMargins left="3.937007874015748E-2" right="3.937007874015748E-2" top="3.937007874015748E-2" bottom="3.937007874015748E-2" header="0.31496062992125984" footer="0.31496062992125984"/>
  <pageSetup paperSize="9" scale="94" orientation="portrait" r:id="rId1"/>
  <ignoredErrors>
    <ignoredError sqref="K10:R16 U2 G3 I3 B2 K8:R8 K24:R25 O2 K33:R33 L32:R32 K31:R31 L30:R30 K27:R29 L26:R26 K35:R35 L34:R34 L9:R9 K18:R23 L17:R17 K37:R37 L36:R36"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D98D-A3B0-462D-B597-583B2D7B8131}">
  <sheetPr>
    <tabColor rgb="FFBFE1A3"/>
    <pageSetUpPr autoPageBreaks="0" fitToPage="1"/>
  </sheetPr>
  <dimension ref="A1:Z64"/>
  <sheetViews>
    <sheetView tabSelected="1" workbookViewId="0">
      <pane xSplit="12" ySplit="6" topLeftCell="M7" activePane="bottomRight" state="frozen"/>
      <selection pane="topRight" activeCell="M1" sqref="M1"/>
      <selection pane="bottomLeft" activeCell="A7" sqref="A7"/>
      <selection pane="bottomRight" activeCell="H9" sqref="H9"/>
    </sheetView>
  </sheetViews>
  <sheetFormatPr defaultColWidth="9.33203125" defaultRowHeight="14.4"/>
  <cols>
    <col min="1" max="1" width="10.33203125" customWidth="1"/>
    <col min="2" max="2" width="1.5546875" customWidth="1"/>
    <col min="3" max="3" width="2.6640625" customWidth="1"/>
    <col min="4" max="4" width="3.5546875" customWidth="1"/>
    <col min="5" max="5" width="2.44140625" customWidth="1"/>
    <col min="6" max="6" width="6.33203125" customWidth="1"/>
    <col min="7" max="7" width="10.33203125" customWidth="1"/>
    <col min="8" max="8" width="5.44140625" customWidth="1"/>
    <col min="9" max="9" width="7.44140625" customWidth="1"/>
    <col min="10" max="10" width="7.6640625" customWidth="1"/>
    <col min="11" max="11" width="15.33203125" customWidth="1"/>
    <col min="12" max="24" width="11.5546875" customWidth="1"/>
    <col min="25" max="25" width="43.44140625" style="100" customWidth="1"/>
    <col min="257" max="257" width="10.33203125" customWidth="1"/>
    <col min="258" max="258" width="1.5546875" customWidth="1"/>
    <col min="259" max="259" width="2.6640625" customWidth="1"/>
    <col min="260" max="260" width="3.5546875" customWidth="1"/>
    <col min="261" max="261" width="2.44140625" customWidth="1"/>
    <col min="262" max="262" width="6.33203125" customWidth="1"/>
    <col min="263" max="263" width="10.33203125" customWidth="1"/>
    <col min="264" max="264" width="5.44140625" customWidth="1"/>
    <col min="265" max="265" width="7.44140625" customWidth="1"/>
    <col min="266" max="266" width="7.6640625" customWidth="1"/>
    <col min="267" max="267" width="15.33203125" customWidth="1"/>
    <col min="268" max="280" width="11.5546875" customWidth="1"/>
    <col min="281" max="281" width="43.44140625" customWidth="1"/>
    <col min="513" max="513" width="10.33203125" customWidth="1"/>
    <col min="514" max="514" width="1.5546875" customWidth="1"/>
    <col min="515" max="515" width="2.6640625" customWidth="1"/>
    <col min="516" max="516" width="3.5546875" customWidth="1"/>
    <col min="517" max="517" width="2.44140625" customWidth="1"/>
    <col min="518" max="518" width="6.33203125" customWidth="1"/>
    <col min="519" max="519" width="10.33203125" customWidth="1"/>
    <col min="520" max="520" width="5.44140625" customWidth="1"/>
    <col min="521" max="521" width="7.44140625" customWidth="1"/>
    <col min="522" max="522" width="7.6640625" customWidth="1"/>
    <col min="523" max="523" width="15.33203125" customWidth="1"/>
    <col min="524" max="536" width="11.5546875" customWidth="1"/>
    <col min="537" max="537" width="43.44140625" customWidth="1"/>
    <col min="769" max="769" width="10.33203125" customWidth="1"/>
    <col min="770" max="770" width="1.5546875" customWidth="1"/>
    <col min="771" max="771" width="2.6640625" customWidth="1"/>
    <col min="772" max="772" width="3.5546875" customWidth="1"/>
    <col min="773" max="773" width="2.44140625" customWidth="1"/>
    <col min="774" max="774" width="6.33203125" customWidth="1"/>
    <col min="775" max="775" width="10.33203125" customWidth="1"/>
    <col min="776" max="776" width="5.44140625" customWidth="1"/>
    <col min="777" max="777" width="7.44140625" customWidth="1"/>
    <col min="778" max="778" width="7.6640625" customWidth="1"/>
    <col min="779" max="779" width="15.33203125" customWidth="1"/>
    <col min="780" max="792" width="11.5546875" customWidth="1"/>
    <col min="793" max="793" width="43.44140625" customWidth="1"/>
    <col min="1025" max="1025" width="10.33203125" customWidth="1"/>
    <col min="1026" max="1026" width="1.5546875" customWidth="1"/>
    <col min="1027" max="1027" width="2.6640625" customWidth="1"/>
    <col min="1028" max="1028" width="3.5546875" customWidth="1"/>
    <col min="1029" max="1029" width="2.44140625" customWidth="1"/>
    <col min="1030" max="1030" width="6.33203125" customWidth="1"/>
    <col min="1031" max="1031" width="10.33203125" customWidth="1"/>
    <col min="1032" max="1032" width="5.44140625" customWidth="1"/>
    <col min="1033" max="1033" width="7.44140625" customWidth="1"/>
    <col min="1034" max="1034" width="7.6640625" customWidth="1"/>
    <col min="1035" max="1035" width="15.33203125" customWidth="1"/>
    <col min="1036" max="1048" width="11.5546875" customWidth="1"/>
    <col min="1049" max="1049" width="43.44140625" customWidth="1"/>
    <col min="1281" max="1281" width="10.33203125" customWidth="1"/>
    <col min="1282" max="1282" width="1.5546875" customWidth="1"/>
    <col min="1283" max="1283" width="2.6640625" customWidth="1"/>
    <col min="1284" max="1284" width="3.5546875" customWidth="1"/>
    <col min="1285" max="1285" width="2.44140625" customWidth="1"/>
    <col min="1286" max="1286" width="6.33203125" customWidth="1"/>
    <col min="1287" max="1287" width="10.33203125" customWidth="1"/>
    <col min="1288" max="1288" width="5.44140625" customWidth="1"/>
    <col min="1289" max="1289" width="7.44140625" customWidth="1"/>
    <col min="1290" max="1290" width="7.6640625" customWidth="1"/>
    <col min="1291" max="1291" width="15.33203125" customWidth="1"/>
    <col min="1292" max="1304" width="11.5546875" customWidth="1"/>
    <col min="1305" max="1305" width="43.44140625" customWidth="1"/>
    <col min="1537" max="1537" width="10.33203125" customWidth="1"/>
    <col min="1538" max="1538" width="1.5546875" customWidth="1"/>
    <col min="1539" max="1539" width="2.6640625" customWidth="1"/>
    <col min="1540" max="1540" width="3.5546875" customWidth="1"/>
    <col min="1541" max="1541" width="2.44140625" customWidth="1"/>
    <col min="1542" max="1542" width="6.33203125" customWidth="1"/>
    <col min="1543" max="1543" width="10.33203125" customWidth="1"/>
    <col min="1544" max="1544" width="5.44140625" customWidth="1"/>
    <col min="1545" max="1545" width="7.44140625" customWidth="1"/>
    <col min="1546" max="1546" width="7.6640625" customWidth="1"/>
    <col min="1547" max="1547" width="15.33203125" customWidth="1"/>
    <col min="1548" max="1560" width="11.5546875" customWidth="1"/>
    <col min="1561" max="1561" width="43.44140625" customWidth="1"/>
    <col min="1793" max="1793" width="10.33203125" customWidth="1"/>
    <col min="1794" max="1794" width="1.5546875" customWidth="1"/>
    <col min="1795" max="1795" width="2.6640625" customWidth="1"/>
    <col min="1796" max="1796" width="3.5546875" customWidth="1"/>
    <col min="1797" max="1797" width="2.44140625" customWidth="1"/>
    <col min="1798" max="1798" width="6.33203125" customWidth="1"/>
    <col min="1799" max="1799" width="10.33203125" customWidth="1"/>
    <col min="1800" max="1800" width="5.44140625" customWidth="1"/>
    <col min="1801" max="1801" width="7.44140625" customWidth="1"/>
    <col min="1802" max="1802" width="7.6640625" customWidth="1"/>
    <col min="1803" max="1803" width="15.33203125" customWidth="1"/>
    <col min="1804" max="1816" width="11.5546875" customWidth="1"/>
    <col min="1817" max="1817" width="43.44140625" customWidth="1"/>
    <col min="2049" max="2049" width="10.33203125" customWidth="1"/>
    <col min="2050" max="2050" width="1.5546875" customWidth="1"/>
    <col min="2051" max="2051" width="2.6640625" customWidth="1"/>
    <col min="2052" max="2052" width="3.5546875" customWidth="1"/>
    <col min="2053" max="2053" width="2.44140625" customWidth="1"/>
    <col min="2054" max="2054" width="6.33203125" customWidth="1"/>
    <col min="2055" max="2055" width="10.33203125" customWidth="1"/>
    <col min="2056" max="2056" width="5.44140625" customWidth="1"/>
    <col min="2057" max="2057" width="7.44140625" customWidth="1"/>
    <col min="2058" max="2058" width="7.6640625" customWidth="1"/>
    <col min="2059" max="2059" width="15.33203125" customWidth="1"/>
    <col min="2060" max="2072" width="11.5546875" customWidth="1"/>
    <col min="2073" max="2073" width="43.44140625" customWidth="1"/>
    <col min="2305" max="2305" width="10.33203125" customWidth="1"/>
    <col min="2306" max="2306" width="1.5546875" customWidth="1"/>
    <col min="2307" max="2307" width="2.6640625" customWidth="1"/>
    <col min="2308" max="2308" width="3.5546875" customWidth="1"/>
    <col min="2309" max="2309" width="2.44140625" customWidth="1"/>
    <col min="2310" max="2310" width="6.33203125" customWidth="1"/>
    <col min="2311" max="2311" width="10.33203125" customWidth="1"/>
    <col min="2312" max="2312" width="5.44140625" customWidth="1"/>
    <col min="2313" max="2313" width="7.44140625" customWidth="1"/>
    <col min="2314" max="2314" width="7.6640625" customWidth="1"/>
    <col min="2315" max="2315" width="15.33203125" customWidth="1"/>
    <col min="2316" max="2328" width="11.5546875" customWidth="1"/>
    <col min="2329" max="2329" width="43.44140625" customWidth="1"/>
    <col min="2561" max="2561" width="10.33203125" customWidth="1"/>
    <col min="2562" max="2562" width="1.5546875" customWidth="1"/>
    <col min="2563" max="2563" width="2.6640625" customWidth="1"/>
    <col min="2564" max="2564" width="3.5546875" customWidth="1"/>
    <col min="2565" max="2565" width="2.44140625" customWidth="1"/>
    <col min="2566" max="2566" width="6.33203125" customWidth="1"/>
    <col min="2567" max="2567" width="10.33203125" customWidth="1"/>
    <col min="2568" max="2568" width="5.44140625" customWidth="1"/>
    <col min="2569" max="2569" width="7.44140625" customWidth="1"/>
    <col min="2570" max="2570" width="7.6640625" customWidth="1"/>
    <col min="2571" max="2571" width="15.33203125" customWidth="1"/>
    <col min="2572" max="2584" width="11.5546875" customWidth="1"/>
    <col min="2585" max="2585" width="43.44140625" customWidth="1"/>
    <col min="2817" max="2817" width="10.33203125" customWidth="1"/>
    <col min="2818" max="2818" width="1.5546875" customWidth="1"/>
    <col min="2819" max="2819" width="2.6640625" customWidth="1"/>
    <col min="2820" max="2820" width="3.5546875" customWidth="1"/>
    <col min="2821" max="2821" width="2.44140625" customWidth="1"/>
    <col min="2822" max="2822" width="6.33203125" customWidth="1"/>
    <col min="2823" max="2823" width="10.33203125" customWidth="1"/>
    <col min="2824" max="2824" width="5.44140625" customWidth="1"/>
    <col min="2825" max="2825" width="7.44140625" customWidth="1"/>
    <col min="2826" max="2826" width="7.6640625" customWidth="1"/>
    <col min="2827" max="2827" width="15.33203125" customWidth="1"/>
    <col min="2828" max="2840" width="11.5546875" customWidth="1"/>
    <col min="2841" max="2841" width="43.44140625" customWidth="1"/>
    <col min="3073" max="3073" width="10.33203125" customWidth="1"/>
    <col min="3074" max="3074" width="1.5546875" customWidth="1"/>
    <col min="3075" max="3075" width="2.6640625" customWidth="1"/>
    <col min="3076" max="3076" width="3.5546875" customWidth="1"/>
    <col min="3077" max="3077" width="2.44140625" customWidth="1"/>
    <col min="3078" max="3078" width="6.33203125" customWidth="1"/>
    <col min="3079" max="3079" width="10.33203125" customWidth="1"/>
    <col min="3080" max="3080" width="5.44140625" customWidth="1"/>
    <col min="3081" max="3081" width="7.44140625" customWidth="1"/>
    <col min="3082" max="3082" width="7.6640625" customWidth="1"/>
    <col min="3083" max="3083" width="15.33203125" customWidth="1"/>
    <col min="3084" max="3096" width="11.5546875" customWidth="1"/>
    <col min="3097" max="3097" width="43.44140625" customWidth="1"/>
    <col min="3329" max="3329" width="10.33203125" customWidth="1"/>
    <col min="3330" max="3330" width="1.5546875" customWidth="1"/>
    <col min="3331" max="3331" width="2.6640625" customWidth="1"/>
    <col min="3332" max="3332" width="3.5546875" customWidth="1"/>
    <col min="3333" max="3333" width="2.44140625" customWidth="1"/>
    <col min="3334" max="3334" width="6.33203125" customWidth="1"/>
    <col min="3335" max="3335" width="10.33203125" customWidth="1"/>
    <col min="3336" max="3336" width="5.44140625" customWidth="1"/>
    <col min="3337" max="3337" width="7.44140625" customWidth="1"/>
    <col min="3338" max="3338" width="7.6640625" customWidth="1"/>
    <col min="3339" max="3339" width="15.33203125" customWidth="1"/>
    <col min="3340" max="3352" width="11.5546875" customWidth="1"/>
    <col min="3353" max="3353" width="43.44140625" customWidth="1"/>
    <col min="3585" max="3585" width="10.33203125" customWidth="1"/>
    <col min="3586" max="3586" width="1.5546875" customWidth="1"/>
    <col min="3587" max="3587" width="2.6640625" customWidth="1"/>
    <col min="3588" max="3588" width="3.5546875" customWidth="1"/>
    <col min="3589" max="3589" width="2.44140625" customWidth="1"/>
    <col min="3590" max="3590" width="6.33203125" customWidth="1"/>
    <col min="3591" max="3591" width="10.33203125" customWidth="1"/>
    <col min="3592" max="3592" width="5.44140625" customWidth="1"/>
    <col min="3593" max="3593" width="7.44140625" customWidth="1"/>
    <col min="3594" max="3594" width="7.6640625" customWidth="1"/>
    <col min="3595" max="3595" width="15.33203125" customWidth="1"/>
    <col min="3596" max="3608" width="11.5546875" customWidth="1"/>
    <col min="3609" max="3609" width="43.44140625" customWidth="1"/>
    <col min="3841" max="3841" width="10.33203125" customWidth="1"/>
    <col min="3842" max="3842" width="1.5546875" customWidth="1"/>
    <col min="3843" max="3843" width="2.6640625" customWidth="1"/>
    <col min="3844" max="3844" width="3.5546875" customWidth="1"/>
    <col min="3845" max="3845" width="2.44140625" customWidth="1"/>
    <col min="3846" max="3846" width="6.33203125" customWidth="1"/>
    <col min="3847" max="3847" width="10.33203125" customWidth="1"/>
    <col min="3848" max="3848" width="5.44140625" customWidth="1"/>
    <col min="3849" max="3849" width="7.44140625" customWidth="1"/>
    <col min="3850" max="3850" width="7.6640625" customWidth="1"/>
    <col min="3851" max="3851" width="15.33203125" customWidth="1"/>
    <col min="3852" max="3864" width="11.5546875" customWidth="1"/>
    <col min="3865" max="3865" width="43.44140625" customWidth="1"/>
    <col min="4097" max="4097" width="10.33203125" customWidth="1"/>
    <col min="4098" max="4098" width="1.5546875" customWidth="1"/>
    <col min="4099" max="4099" width="2.6640625" customWidth="1"/>
    <col min="4100" max="4100" width="3.5546875" customWidth="1"/>
    <col min="4101" max="4101" width="2.44140625" customWidth="1"/>
    <col min="4102" max="4102" width="6.33203125" customWidth="1"/>
    <col min="4103" max="4103" width="10.33203125" customWidth="1"/>
    <col min="4104" max="4104" width="5.44140625" customWidth="1"/>
    <col min="4105" max="4105" width="7.44140625" customWidth="1"/>
    <col min="4106" max="4106" width="7.6640625" customWidth="1"/>
    <col min="4107" max="4107" width="15.33203125" customWidth="1"/>
    <col min="4108" max="4120" width="11.5546875" customWidth="1"/>
    <col min="4121" max="4121" width="43.44140625" customWidth="1"/>
    <col min="4353" max="4353" width="10.33203125" customWidth="1"/>
    <col min="4354" max="4354" width="1.5546875" customWidth="1"/>
    <col min="4355" max="4355" width="2.6640625" customWidth="1"/>
    <col min="4356" max="4356" width="3.5546875" customWidth="1"/>
    <col min="4357" max="4357" width="2.44140625" customWidth="1"/>
    <col min="4358" max="4358" width="6.33203125" customWidth="1"/>
    <col min="4359" max="4359" width="10.33203125" customWidth="1"/>
    <col min="4360" max="4360" width="5.44140625" customWidth="1"/>
    <col min="4361" max="4361" width="7.44140625" customWidth="1"/>
    <col min="4362" max="4362" width="7.6640625" customWidth="1"/>
    <col min="4363" max="4363" width="15.33203125" customWidth="1"/>
    <col min="4364" max="4376" width="11.5546875" customWidth="1"/>
    <col min="4377" max="4377" width="43.44140625" customWidth="1"/>
    <col min="4609" max="4609" width="10.33203125" customWidth="1"/>
    <col min="4610" max="4610" width="1.5546875" customWidth="1"/>
    <col min="4611" max="4611" width="2.6640625" customWidth="1"/>
    <col min="4612" max="4612" width="3.5546875" customWidth="1"/>
    <col min="4613" max="4613" width="2.44140625" customWidth="1"/>
    <col min="4614" max="4614" width="6.33203125" customWidth="1"/>
    <col min="4615" max="4615" width="10.33203125" customWidth="1"/>
    <col min="4616" max="4616" width="5.44140625" customWidth="1"/>
    <col min="4617" max="4617" width="7.44140625" customWidth="1"/>
    <col min="4618" max="4618" width="7.6640625" customWidth="1"/>
    <col min="4619" max="4619" width="15.33203125" customWidth="1"/>
    <col min="4620" max="4632" width="11.5546875" customWidth="1"/>
    <col min="4633" max="4633" width="43.44140625" customWidth="1"/>
    <col min="4865" max="4865" width="10.33203125" customWidth="1"/>
    <col min="4866" max="4866" width="1.5546875" customWidth="1"/>
    <col min="4867" max="4867" width="2.6640625" customWidth="1"/>
    <col min="4868" max="4868" width="3.5546875" customWidth="1"/>
    <col min="4869" max="4869" width="2.44140625" customWidth="1"/>
    <col min="4870" max="4870" width="6.33203125" customWidth="1"/>
    <col min="4871" max="4871" width="10.33203125" customWidth="1"/>
    <col min="4872" max="4872" width="5.44140625" customWidth="1"/>
    <col min="4873" max="4873" width="7.44140625" customWidth="1"/>
    <col min="4874" max="4874" width="7.6640625" customWidth="1"/>
    <col min="4875" max="4875" width="15.33203125" customWidth="1"/>
    <col min="4876" max="4888" width="11.5546875" customWidth="1"/>
    <col min="4889" max="4889" width="43.44140625" customWidth="1"/>
    <col min="5121" max="5121" width="10.33203125" customWidth="1"/>
    <col min="5122" max="5122" width="1.5546875" customWidth="1"/>
    <col min="5123" max="5123" width="2.6640625" customWidth="1"/>
    <col min="5124" max="5124" width="3.5546875" customWidth="1"/>
    <col min="5125" max="5125" width="2.44140625" customWidth="1"/>
    <col min="5126" max="5126" width="6.33203125" customWidth="1"/>
    <col min="5127" max="5127" width="10.33203125" customWidth="1"/>
    <col min="5128" max="5128" width="5.44140625" customWidth="1"/>
    <col min="5129" max="5129" width="7.44140625" customWidth="1"/>
    <col min="5130" max="5130" width="7.6640625" customWidth="1"/>
    <col min="5131" max="5131" width="15.33203125" customWidth="1"/>
    <col min="5132" max="5144" width="11.5546875" customWidth="1"/>
    <col min="5145" max="5145" width="43.44140625" customWidth="1"/>
    <col min="5377" max="5377" width="10.33203125" customWidth="1"/>
    <col min="5378" max="5378" width="1.5546875" customWidth="1"/>
    <col min="5379" max="5379" width="2.6640625" customWidth="1"/>
    <col min="5380" max="5380" width="3.5546875" customWidth="1"/>
    <col min="5381" max="5381" width="2.44140625" customWidth="1"/>
    <col min="5382" max="5382" width="6.33203125" customWidth="1"/>
    <col min="5383" max="5383" width="10.33203125" customWidth="1"/>
    <col min="5384" max="5384" width="5.44140625" customWidth="1"/>
    <col min="5385" max="5385" width="7.44140625" customWidth="1"/>
    <col min="5386" max="5386" width="7.6640625" customWidth="1"/>
    <col min="5387" max="5387" width="15.33203125" customWidth="1"/>
    <col min="5388" max="5400" width="11.5546875" customWidth="1"/>
    <col min="5401" max="5401" width="43.44140625" customWidth="1"/>
    <col min="5633" max="5633" width="10.33203125" customWidth="1"/>
    <col min="5634" max="5634" width="1.5546875" customWidth="1"/>
    <col min="5635" max="5635" width="2.6640625" customWidth="1"/>
    <col min="5636" max="5636" width="3.5546875" customWidth="1"/>
    <col min="5637" max="5637" width="2.44140625" customWidth="1"/>
    <col min="5638" max="5638" width="6.33203125" customWidth="1"/>
    <col min="5639" max="5639" width="10.33203125" customWidth="1"/>
    <col min="5640" max="5640" width="5.44140625" customWidth="1"/>
    <col min="5641" max="5641" width="7.44140625" customWidth="1"/>
    <col min="5642" max="5642" width="7.6640625" customWidth="1"/>
    <col min="5643" max="5643" width="15.33203125" customWidth="1"/>
    <col min="5644" max="5656" width="11.5546875" customWidth="1"/>
    <col min="5657" max="5657" width="43.44140625" customWidth="1"/>
    <col min="5889" max="5889" width="10.33203125" customWidth="1"/>
    <col min="5890" max="5890" width="1.5546875" customWidth="1"/>
    <col min="5891" max="5891" width="2.6640625" customWidth="1"/>
    <col min="5892" max="5892" width="3.5546875" customWidth="1"/>
    <col min="5893" max="5893" width="2.44140625" customWidth="1"/>
    <col min="5894" max="5894" width="6.33203125" customWidth="1"/>
    <col min="5895" max="5895" width="10.33203125" customWidth="1"/>
    <col min="5896" max="5896" width="5.44140625" customWidth="1"/>
    <col min="5897" max="5897" width="7.44140625" customWidth="1"/>
    <col min="5898" max="5898" width="7.6640625" customWidth="1"/>
    <col min="5899" max="5899" width="15.33203125" customWidth="1"/>
    <col min="5900" max="5912" width="11.5546875" customWidth="1"/>
    <col min="5913" max="5913" width="43.44140625" customWidth="1"/>
    <col min="6145" max="6145" width="10.33203125" customWidth="1"/>
    <col min="6146" max="6146" width="1.5546875" customWidth="1"/>
    <col min="6147" max="6147" width="2.6640625" customWidth="1"/>
    <col min="6148" max="6148" width="3.5546875" customWidth="1"/>
    <col min="6149" max="6149" width="2.44140625" customWidth="1"/>
    <col min="6150" max="6150" width="6.33203125" customWidth="1"/>
    <col min="6151" max="6151" width="10.33203125" customWidth="1"/>
    <col min="6152" max="6152" width="5.44140625" customWidth="1"/>
    <col min="6153" max="6153" width="7.44140625" customWidth="1"/>
    <col min="6154" max="6154" width="7.6640625" customWidth="1"/>
    <col min="6155" max="6155" width="15.33203125" customWidth="1"/>
    <col min="6156" max="6168" width="11.5546875" customWidth="1"/>
    <col min="6169" max="6169" width="43.44140625" customWidth="1"/>
    <col min="6401" max="6401" width="10.33203125" customWidth="1"/>
    <col min="6402" max="6402" width="1.5546875" customWidth="1"/>
    <col min="6403" max="6403" width="2.6640625" customWidth="1"/>
    <col min="6404" max="6404" width="3.5546875" customWidth="1"/>
    <col min="6405" max="6405" width="2.44140625" customWidth="1"/>
    <col min="6406" max="6406" width="6.33203125" customWidth="1"/>
    <col min="6407" max="6407" width="10.33203125" customWidth="1"/>
    <col min="6408" max="6408" width="5.44140625" customWidth="1"/>
    <col min="6409" max="6409" width="7.44140625" customWidth="1"/>
    <col min="6410" max="6410" width="7.6640625" customWidth="1"/>
    <col min="6411" max="6411" width="15.33203125" customWidth="1"/>
    <col min="6412" max="6424" width="11.5546875" customWidth="1"/>
    <col min="6425" max="6425" width="43.44140625" customWidth="1"/>
    <col min="6657" max="6657" width="10.33203125" customWidth="1"/>
    <col min="6658" max="6658" width="1.5546875" customWidth="1"/>
    <col min="6659" max="6659" width="2.6640625" customWidth="1"/>
    <col min="6660" max="6660" width="3.5546875" customWidth="1"/>
    <col min="6661" max="6661" width="2.44140625" customWidth="1"/>
    <col min="6662" max="6662" width="6.33203125" customWidth="1"/>
    <col min="6663" max="6663" width="10.33203125" customWidth="1"/>
    <col min="6664" max="6664" width="5.44140625" customWidth="1"/>
    <col min="6665" max="6665" width="7.44140625" customWidth="1"/>
    <col min="6666" max="6666" width="7.6640625" customWidth="1"/>
    <col min="6667" max="6667" width="15.33203125" customWidth="1"/>
    <col min="6668" max="6680" width="11.5546875" customWidth="1"/>
    <col min="6681" max="6681" width="43.44140625" customWidth="1"/>
    <col min="6913" max="6913" width="10.33203125" customWidth="1"/>
    <col min="6914" max="6914" width="1.5546875" customWidth="1"/>
    <col min="6915" max="6915" width="2.6640625" customWidth="1"/>
    <col min="6916" max="6916" width="3.5546875" customWidth="1"/>
    <col min="6917" max="6917" width="2.44140625" customWidth="1"/>
    <col min="6918" max="6918" width="6.33203125" customWidth="1"/>
    <col min="6919" max="6919" width="10.33203125" customWidth="1"/>
    <col min="6920" max="6920" width="5.44140625" customWidth="1"/>
    <col min="6921" max="6921" width="7.44140625" customWidth="1"/>
    <col min="6922" max="6922" width="7.6640625" customWidth="1"/>
    <col min="6923" max="6923" width="15.33203125" customWidth="1"/>
    <col min="6924" max="6936" width="11.5546875" customWidth="1"/>
    <col min="6937" max="6937" width="43.44140625" customWidth="1"/>
    <col min="7169" max="7169" width="10.33203125" customWidth="1"/>
    <col min="7170" max="7170" width="1.5546875" customWidth="1"/>
    <col min="7171" max="7171" width="2.6640625" customWidth="1"/>
    <col min="7172" max="7172" width="3.5546875" customWidth="1"/>
    <col min="7173" max="7173" width="2.44140625" customWidth="1"/>
    <col min="7174" max="7174" width="6.33203125" customWidth="1"/>
    <col min="7175" max="7175" width="10.33203125" customWidth="1"/>
    <col min="7176" max="7176" width="5.44140625" customWidth="1"/>
    <col min="7177" max="7177" width="7.44140625" customWidth="1"/>
    <col min="7178" max="7178" width="7.6640625" customWidth="1"/>
    <col min="7179" max="7179" width="15.33203125" customWidth="1"/>
    <col min="7180" max="7192" width="11.5546875" customWidth="1"/>
    <col min="7193" max="7193" width="43.44140625" customWidth="1"/>
    <col min="7425" max="7425" width="10.33203125" customWidth="1"/>
    <col min="7426" max="7426" width="1.5546875" customWidth="1"/>
    <col min="7427" max="7427" width="2.6640625" customWidth="1"/>
    <col min="7428" max="7428" width="3.5546875" customWidth="1"/>
    <col min="7429" max="7429" width="2.44140625" customWidth="1"/>
    <col min="7430" max="7430" width="6.33203125" customWidth="1"/>
    <col min="7431" max="7431" width="10.33203125" customWidth="1"/>
    <col min="7432" max="7432" width="5.44140625" customWidth="1"/>
    <col min="7433" max="7433" width="7.44140625" customWidth="1"/>
    <col min="7434" max="7434" width="7.6640625" customWidth="1"/>
    <col min="7435" max="7435" width="15.33203125" customWidth="1"/>
    <col min="7436" max="7448" width="11.5546875" customWidth="1"/>
    <col min="7449" max="7449" width="43.44140625" customWidth="1"/>
    <col min="7681" max="7681" width="10.33203125" customWidth="1"/>
    <col min="7682" max="7682" width="1.5546875" customWidth="1"/>
    <col min="7683" max="7683" width="2.6640625" customWidth="1"/>
    <col min="7684" max="7684" width="3.5546875" customWidth="1"/>
    <col min="7685" max="7685" width="2.44140625" customWidth="1"/>
    <col min="7686" max="7686" width="6.33203125" customWidth="1"/>
    <col min="7687" max="7687" width="10.33203125" customWidth="1"/>
    <col min="7688" max="7688" width="5.44140625" customWidth="1"/>
    <col min="7689" max="7689" width="7.44140625" customWidth="1"/>
    <col min="7690" max="7690" width="7.6640625" customWidth="1"/>
    <col min="7691" max="7691" width="15.33203125" customWidth="1"/>
    <col min="7692" max="7704" width="11.5546875" customWidth="1"/>
    <col min="7705" max="7705" width="43.44140625" customWidth="1"/>
    <col min="7937" max="7937" width="10.33203125" customWidth="1"/>
    <col min="7938" max="7938" width="1.5546875" customWidth="1"/>
    <col min="7939" max="7939" width="2.6640625" customWidth="1"/>
    <col min="7940" max="7940" width="3.5546875" customWidth="1"/>
    <col min="7941" max="7941" width="2.44140625" customWidth="1"/>
    <col min="7942" max="7942" width="6.33203125" customWidth="1"/>
    <col min="7943" max="7943" width="10.33203125" customWidth="1"/>
    <col min="7944" max="7944" width="5.44140625" customWidth="1"/>
    <col min="7945" max="7945" width="7.44140625" customWidth="1"/>
    <col min="7946" max="7946" width="7.6640625" customWidth="1"/>
    <col min="7947" max="7947" width="15.33203125" customWidth="1"/>
    <col min="7948" max="7960" width="11.5546875" customWidth="1"/>
    <col min="7961" max="7961" width="43.44140625" customWidth="1"/>
    <col min="8193" max="8193" width="10.33203125" customWidth="1"/>
    <col min="8194" max="8194" width="1.5546875" customWidth="1"/>
    <col min="8195" max="8195" width="2.6640625" customWidth="1"/>
    <col min="8196" max="8196" width="3.5546875" customWidth="1"/>
    <col min="8197" max="8197" width="2.44140625" customWidth="1"/>
    <col min="8198" max="8198" width="6.33203125" customWidth="1"/>
    <col min="8199" max="8199" width="10.33203125" customWidth="1"/>
    <col min="8200" max="8200" width="5.44140625" customWidth="1"/>
    <col min="8201" max="8201" width="7.44140625" customWidth="1"/>
    <col min="8202" max="8202" width="7.6640625" customWidth="1"/>
    <col min="8203" max="8203" width="15.33203125" customWidth="1"/>
    <col min="8204" max="8216" width="11.5546875" customWidth="1"/>
    <col min="8217" max="8217" width="43.44140625" customWidth="1"/>
    <col min="8449" max="8449" width="10.33203125" customWidth="1"/>
    <col min="8450" max="8450" width="1.5546875" customWidth="1"/>
    <col min="8451" max="8451" width="2.6640625" customWidth="1"/>
    <col min="8452" max="8452" width="3.5546875" customWidth="1"/>
    <col min="8453" max="8453" width="2.44140625" customWidth="1"/>
    <col min="8454" max="8454" width="6.33203125" customWidth="1"/>
    <col min="8455" max="8455" width="10.33203125" customWidth="1"/>
    <col min="8456" max="8456" width="5.44140625" customWidth="1"/>
    <col min="8457" max="8457" width="7.44140625" customWidth="1"/>
    <col min="8458" max="8458" width="7.6640625" customWidth="1"/>
    <col min="8459" max="8459" width="15.33203125" customWidth="1"/>
    <col min="8460" max="8472" width="11.5546875" customWidth="1"/>
    <col min="8473" max="8473" width="43.44140625" customWidth="1"/>
    <col min="8705" max="8705" width="10.33203125" customWidth="1"/>
    <col min="8706" max="8706" width="1.5546875" customWidth="1"/>
    <col min="8707" max="8707" width="2.6640625" customWidth="1"/>
    <col min="8708" max="8708" width="3.5546875" customWidth="1"/>
    <col min="8709" max="8709" width="2.44140625" customWidth="1"/>
    <col min="8710" max="8710" width="6.33203125" customWidth="1"/>
    <col min="8711" max="8711" width="10.33203125" customWidth="1"/>
    <col min="8712" max="8712" width="5.44140625" customWidth="1"/>
    <col min="8713" max="8713" width="7.44140625" customWidth="1"/>
    <col min="8714" max="8714" width="7.6640625" customWidth="1"/>
    <col min="8715" max="8715" width="15.33203125" customWidth="1"/>
    <col min="8716" max="8728" width="11.5546875" customWidth="1"/>
    <col min="8729" max="8729" width="43.44140625" customWidth="1"/>
    <col min="8961" max="8961" width="10.33203125" customWidth="1"/>
    <col min="8962" max="8962" width="1.5546875" customWidth="1"/>
    <col min="8963" max="8963" width="2.6640625" customWidth="1"/>
    <col min="8964" max="8964" width="3.5546875" customWidth="1"/>
    <col min="8965" max="8965" width="2.44140625" customWidth="1"/>
    <col min="8966" max="8966" width="6.33203125" customWidth="1"/>
    <col min="8967" max="8967" width="10.33203125" customWidth="1"/>
    <col min="8968" max="8968" width="5.44140625" customWidth="1"/>
    <col min="8969" max="8969" width="7.44140625" customWidth="1"/>
    <col min="8970" max="8970" width="7.6640625" customWidth="1"/>
    <col min="8971" max="8971" width="15.33203125" customWidth="1"/>
    <col min="8972" max="8984" width="11.5546875" customWidth="1"/>
    <col min="8985" max="8985" width="43.44140625" customWidth="1"/>
    <col min="9217" max="9217" width="10.33203125" customWidth="1"/>
    <col min="9218" max="9218" width="1.5546875" customWidth="1"/>
    <col min="9219" max="9219" width="2.6640625" customWidth="1"/>
    <col min="9220" max="9220" width="3.5546875" customWidth="1"/>
    <col min="9221" max="9221" width="2.44140625" customWidth="1"/>
    <col min="9222" max="9222" width="6.33203125" customWidth="1"/>
    <col min="9223" max="9223" width="10.33203125" customWidth="1"/>
    <col min="9224" max="9224" width="5.44140625" customWidth="1"/>
    <col min="9225" max="9225" width="7.44140625" customWidth="1"/>
    <col min="9226" max="9226" width="7.6640625" customWidth="1"/>
    <col min="9227" max="9227" width="15.33203125" customWidth="1"/>
    <col min="9228" max="9240" width="11.5546875" customWidth="1"/>
    <col min="9241" max="9241" width="43.44140625" customWidth="1"/>
    <col min="9473" max="9473" width="10.33203125" customWidth="1"/>
    <col min="9474" max="9474" width="1.5546875" customWidth="1"/>
    <col min="9475" max="9475" width="2.6640625" customWidth="1"/>
    <col min="9476" max="9476" width="3.5546875" customWidth="1"/>
    <col min="9477" max="9477" width="2.44140625" customWidth="1"/>
    <col min="9478" max="9478" width="6.33203125" customWidth="1"/>
    <col min="9479" max="9479" width="10.33203125" customWidth="1"/>
    <col min="9480" max="9480" width="5.44140625" customWidth="1"/>
    <col min="9481" max="9481" width="7.44140625" customWidth="1"/>
    <col min="9482" max="9482" width="7.6640625" customWidth="1"/>
    <col min="9483" max="9483" width="15.33203125" customWidth="1"/>
    <col min="9484" max="9496" width="11.5546875" customWidth="1"/>
    <col min="9497" max="9497" width="43.44140625" customWidth="1"/>
    <col min="9729" max="9729" width="10.33203125" customWidth="1"/>
    <col min="9730" max="9730" width="1.5546875" customWidth="1"/>
    <col min="9731" max="9731" width="2.6640625" customWidth="1"/>
    <col min="9732" max="9732" width="3.5546875" customWidth="1"/>
    <col min="9733" max="9733" width="2.44140625" customWidth="1"/>
    <col min="9734" max="9734" width="6.33203125" customWidth="1"/>
    <col min="9735" max="9735" width="10.33203125" customWidth="1"/>
    <col min="9736" max="9736" width="5.44140625" customWidth="1"/>
    <col min="9737" max="9737" width="7.44140625" customWidth="1"/>
    <col min="9738" max="9738" width="7.6640625" customWidth="1"/>
    <col min="9739" max="9739" width="15.33203125" customWidth="1"/>
    <col min="9740" max="9752" width="11.5546875" customWidth="1"/>
    <col min="9753" max="9753" width="43.44140625" customWidth="1"/>
    <col min="9985" max="9985" width="10.33203125" customWidth="1"/>
    <col min="9986" max="9986" width="1.5546875" customWidth="1"/>
    <col min="9987" max="9987" width="2.6640625" customWidth="1"/>
    <col min="9988" max="9988" width="3.5546875" customWidth="1"/>
    <col min="9989" max="9989" width="2.44140625" customWidth="1"/>
    <col min="9990" max="9990" width="6.33203125" customWidth="1"/>
    <col min="9991" max="9991" width="10.33203125" customWidth="1"/>
    <col min="9992" max="9992" width="5.44140625" customWidth="1"/>
    <col min="9993" max="9993" width="7.44140625" customWidth="1"/>
    <col min="9994" max="9994" width="7.6640625" customWidth="1"/>
    <col min="9995" max="9995" width="15.33203125" customWidth="1"/>
    <col min="9996" max="10008" width="11.5546875" customWidth="1"/>
    <col min="10009" max="10009" width="43.44140625" customWidth="1"/>
    <col min="10241" max="10241" width="10.33203125" customWidth="1"/>
    <col min="10242" max="10242" width="1.5546875" customWidth="1"/>
    <col min="10243" max="10243" width="2.6640625" customWidth="1"/>
    <col min="10244" max="10244" width="3.5546875" customWidth="1"/>
    <col min="10245" max="10245" width="2.44140625" customWidth="1"/>
    <col min="10246" max="10246" width="6.33203125" customWidth="1"/>
    <col min="10247" max="10247" width="10.33203125" customWidth="1"/>
    <col min="10248" max="10248" width="5.44140625" customWidth="1"/>
    <col min="10249" max="10249" width="7.44140625" customWidth="1"/>
    <col min="10250" max="10250" width="7.6640625" customWidth="1"/>
    <col min="10251" max="10251" width="15.33203125" customWidth="1"/>
    <col min="10252" max="10264" width="11.5546875" customWidth="1"/>
    <col min="10265" max="10265" width="43.44140625" customWidth="1"/>
    <col min="10497" max="10497" width="10.33203125" customWidth="1"/>
    <col min="10498" max="10498" width="1.5546875" customWidth="1"/>
    <col min="10499" max="10499" width="2.6640625" customWidth="1"/>
    <col min="10500" max="10500" width="3.5546875" customWidth="1"/>
    <col min="10501" max="10501" width="2.44140625" customWidth="1"/>
    <col min="10502" max="10502" width="6.33203125" customWidth="1"/>
    <col min="10503" max="10503" width="10.33203125" customWidth="1"/>
    <col min="10504" max="10504" width="5.44140625" customWidth="1"/>
    <col min="10505" max="10505" width="7.44140625" customWidth="1"/>
    <col min="10506" max="10506" width="7.6640625" customWidth="1"/>
    <col min="10507" max="10507" width="15.33203125" customWidth="1"/>
    <col min="10508" max="10520" width="11.5546875" customWidth="1"/>
    <col min="10521" max="10521" width="43.44140625" customWidth="1"/>
    <col min="10753" max="10753" width="10.33203125" customWidth="1"/>
    <col min="10754" max="10754" width="1.5546875" customWidth="1"/>
    <col min="10755" max="10755" width="2.6640625" customWidth="1"/>
    <col min="10756" max="10756" width="3.5546875" customWidth="1"/>
    <col min="10757" max="10757" width="2.44140625" customWidth="1"/>
    <col min="10758" max="10758" width="6.33203125" customWidth="1"/>
    <col min="10759" max="10759" width="10.33203125" customWidth="1"/>
    <col min="10760" max="10760" width="5.44140625" customWidth="1"/>
    <col min="10761" max="10761" width="7.44140625" customWidth="1"/>
    <col min="10762" max="10762" width="7.6640625" customWidth="1"/>
    <col min="10763" max="10763" width="15.33203125" customWidth="1"/>
    <col min="10764" max="10776" width="11.5546875" customWidth="1"/>
    <col min="10777" max="10777" width="43.44140625" customWidth="1"/>
    <col min="11009" max="11009" width="10.33203125" customWidth="1"/>
    <col min="11010" max="11010" width="1.5546875" customWidth="1"/>
    <col min="11011" max="11011" width="2.6640625" customWidth="1"/>
    <col min="11012" max="11012" width="3.5546875" customWidth="1"/>
    <col min="11013" max="11013" width="2.44140625" customWidth="1"/>
    <col min="11014" max="11014" width="6.33203125" customWidth="1"/>
    <col min="11015" max="11015" width="10.33203125" customWidth="1"/>
    <col min="11016" max="11016" width="5.44140625" customWidth="1"/>
    <col min="11017" max="11017" width="7.44140625" customWidth="1"/>
    <col min="11018" max="11018" width="7.6640625" customWidth="1"/>
    <col min="11019" max="11019" width="15.33203125" customWidth="1"/>
    <col min="11020" max="11032" width="11.5546875" customWidth="1"/>
    <col min="11033" max="11033" width="43.44140625" customWidth="1"/>
    <col min="11265" max="11265" width="10.33203125" customWidth="1"/>
    <col min="11266" max="11266" width="1.5546875" customWidth="1"/>
    <col min="11267" max="11267" width="2.6640625" customWidth="1"/>
    <col min="11268" max="11268" width="3.5546875" customWidth="1"/>
    <col min="11269" max="11269" width="2.44140625" customWidth="1"/>
    <col min="11270" max="11270" width="6.33203125" customWidth="1"/>
    <col min="11271" max="11271" width="10.33203125" customWidth="1"/>
    <col min="11272" max="11272" width="5.44140625" customWidth="1"/>
    <col min="11273" max="11273" width="7.44140625" customWidth="1"/>
    <col min="11274" max="11274" width="7.6640625" customWidth="1"/>
    <col min="11275" max="11275" width="15.33203125" customWidth="1"/>
    <col min="11276" max="11288" width="11.5546875" customWidth="1"/>
    <col min="11289" max="11289" width="43.44140625" customWidth="1"/>
    <col min="11521" max="11521" width="10.33203125" customWidth="1"/>
    <col min="11522" max="11522" width="1.5546875" customWidth="1"/>
    <col min="11523" max="11523" width="2.6640625" customWidth="1"/>
    <col min="11524" max="11524" width="3.5546875" customWidth="1"/>
    <col min="11525" max="11525" width="2.44140625" customWidth="1"/>
    <col min="11526" max="11526" width="6.33203125" customWidth="1"/>
    <col min="11527" max="11527" width="10.33203125" customWidth="1"/>
    <col min="11528" max="11528" width="5.44140625" customWidth="1"/>
    <col min="11529" max="11529" width="7.44140625" customWidth="1"/>
    <col min="11530" max="11530" width="7.6640625" customWidth="1"/>
    <col min="11531" max="11531" width="15.33203125" customWidth="1"/>
    <col min="11532" max="11544" width="11.5546875" customWidth="1"/>
    <col min="11545" max="11545" width="43.44140625" customWidth="1"/>
    <col min="11777" max="11777" width="10.33203125" customWidth="1"/>
    <col min="11778" max="11778" width="1.5546875" customWidth="1"/>
    <col min="11779" max="11779" width="2.6640625" customWidth="1"/>
    <col min="11780" max="11780" width="3.5546875" customWidth="1"/>
    <col min="11781" max="11781" width="2.44140625" customWidth="1"/>
    <col min="11782" max="11782" width="6.33203125" customWidth="1"/>
    <col min="11783" max="11783" width="10.33203125" customWidth="1"/>
    <col min="11784" max="11784" width="5.44140625" customWidth="1"/>
    <col min="11785" max="11785" width="7.44140625" customWidth="1"/>
    <col min="11786" max="11786" width="7.6640625" customWidth="1"/>
    <col min="11787" max="11787" width="15.33203125" customWidth="1"/>
    <col min="11788" max="11800" width="11.5546875" customWidth="1"/>
    <col min="11801" max="11801" width="43.44140625" customWidth="1"/>
    <col min="12033" max="12033" width="10.33203125" customWidth="1"/>
    <col min="12034" max="12034" width="1.5546875" customWidth="1"/>
    <col min="12035" max="12035" width="2.6640625" customWidth="1"/>
    <col min="12036" max="12036" width="3.5546875" customWidth="1"/>
    <col min="12037" max="12037" width="2.44140625" customWidth="1"/>
    <col min="12038" max="12038" width="6.33203125" customWidth="1"/>
    <col min="12039" max="12039" width="10.33203125" customWidth="1"/>
    <col min="12040" max="12040" width="5.44140625" customWidth="1"/>
    <col min="12041" max="12041" width="7.44140625" customWidth="1"/>
    <col min="12042" max="12042" width="7.6640625" customWidth="1"/>
    <col min="12043" max="12043" width="15.33203125" customWidth="1"/>
    <col min="12044" max="12056" width="11.5546875" customWidth="1"/>
    <col min="12057" max="12057" width="43.44140625" customWidth="1"/>
    <col min="12289" max="12289" width="10.33203125" customWidth="1"/>
    <col min="12290" max="12290" width="1.5546875" customWidth="1"/>
    <col min="12291" max="12291" width="2.6640625" customWidth="1"/>
    <col min="12292" max="12292" width="3.5546875" customWidth="1"/>
    <col min="12293" max="12293" width="2.44140625" customWidth="1"/>
    <col min="12294" max="12294" width="6.33203125" customWidth="1"/>
    <col min="12295" max="12295" width="10.33203125" customWidth="1"/>
    <col min="12296" max="12296" width="5.44140625" customWidth="1"/>
    <col min="12297" max="12297" width="7.44140625" customWidth="1"/>
    <col min="12298" max="12298" width="7.6640625" customWidth="1"/>
    <col min="12299" max="12299" width="15.33203125" customWidth="1"/>
    <col min="12300" max="12312" width="11.5546875" customWidth="1"/>
    <col min="12313" max="12313" width="43.44140625" customWidth="1"/>
    <col min="12545" max="12545" width="10.33203125" customWidth="1"/>
    <col min="12546" max="12546" width="1.5546875" customWidth="1"/>
    <col min="12547" max="12547" width="2.6640625" customWidth="1"/>
    <col min="12548" max="12548" width="3.5546875" customWidth="1"/>
    <col min="12549" max="12549" width="2.44140625" customWidth="1"/>
    <col min="12550" max="12550" width="6.33203125" customWidth="1"/>
    <col min="12551" max="12551" width="10.33203125" customWidth="1"/>
    <col min="12552" max="12552" width="5.44140625" customWidth="1"/>
    <col min="12553" max="12553" width="7.44140625" customWidth="1"/>
    <col min="12554" max="12554" width="7.6640625" customWidth="1"/>
    <col min="12555" max="12555" width="15.33203125" customWidth="1"/>
    <col min="12556" max="12568" width="11.5546875" customWidth="1"/>
    <col min="12569" max="12569" width="43.44140625" customWidth="1"/>
    <col min="12801" max="12801" width="10.33203125" customWidth="1"/>
    <col min="12802" max="12802" width="1.5546875" customWidth="1"/>
    <col min="12803" max="12803" width="2.6640625" customWidth="1"/>
    <col min="12804" max="12804" width="3.5546875" customWidth="1"/>
    <col min="12805" max="12805" width="2.44140625" customWidth="1"/>
    <col min="12806" max="12806" width="6.33203125" customWidth="1"/>
    <col min="12807" max="12807" width="10.33203125" customWidth="1"/>
    <col min="12808" max="12808" width="5.44140625" customWidth="1"/>
    <col min="12809" max="12809" width="7.44140625" customWidth="1"/>
    <col min="12810" max="12810" width="7.6640625" customWidth="1"/>
    <col min="12811" max="12811" width="15.33203125" customWidth="1"/>
    <col min="12812" max="12824" width="11.5546875" customWidth="1"/>
    <col min="12825" max="12825" width="43.44140625" customWidth="1"/>
    <col min="13057" max="13057" width="10.33203125" customWidth="1"/>
    <col min="13058" max="13058" width="1.5546875" customWidth="1"/>
    <col min="13059" max="13059" width="2.6640625" customWidth="1"/>
    <col min="13060" max="13060" width="3.5546875" customWidth="1"/>
    <col min="13061" max="13061" width="2.44140625" customWidth="1"/>
    <col min="13062" max="13062" width="6.33203125" customWidth="1"/>
    <col min="13063" max="13063" width="10.33203125" customWidth="1"/>
    <col min="13064" max="13064" width="5.44140625" customWidth="1"/>
    <col min="13065" max="13065" width="7.44140625" customWidth="1"/>
    <col min="13066" max="13066" width="7.6640625" customWidth="1"/>
    <col min="13067" max="13067" width="15.33203125" customWidth="1"/>
    <col min="13068" max="13080" width="11.5546875" customWidth="1"/>
    <col min="13081" max="13081" width="43.44140625" customWidth="1"/>
    <col min="13313" max="13313" width="10.33203125" customWidth="1"/>
    <col min="13314" max="13314" width="1.5546875" customWidth="1"/>
    <col min="13315" max="13315" width="2.6640625" customWidth="1"/>
    <col min="13316" max="13316" width="3.5546875" customWidth="1"/>
    <col min="13317" max="13317" width="2.44140625" customWidth="1"/>
    <col min="13318" max="13318" width="6.33203125" customWidth="1"/>
    <col min="13319" max="13319" width="10.33203125" customWidth="1"/>
    <col min="13320" max="13320" width="5.44140625" customWidth="1"/>
    <col min="13321" max="13321" width="7.44140625" customWidth="1"/>
    <col min="13322" max="13322" width="7.6640625" customWidth="1"/>
    <col min="13323" max="13323" width="15.33203125" customWidth="1"/>
    <col min="13324" max="13336" width="11.5546875" customWidth="1"/>
    <col min="13337" max="13337" width="43.44140625" customWidth="1"/>
    <col min="13569" max="13569" width="10.33203125" customWidth="1"/>
    <col min="13570" max="13570" width="1.5546875" customWidth="1"/>
    <col min="13571" max="13571" width="2.6640625" customWidth="1"/>
    <col min="13572" max="13572" width="3.5546875" customWidth="1"/>
    <col min="13573" max="13573" width="2.44140625" customWidth="1"/>
    <col min="13574" max="13574" width="6.33203125" customWidth="1"/>
    <col min="13575" max="13575" width="10.33203125" customWidth="1"/>
    <col min="13576" max="13576" width="5.44140625" customWidth="1"/>
    <col min="13577" max="13577" width="7.44140625" customWidth="1"/>
    <col min="13578" max="13578" width="7.6640625" customWidth="1"/>
    <col min="13579" max="13579" width="15.33203125" customWidth="1"/>
    <col min="13580" max="13592" width="11.5546875" customWidth="1"/>
    <col min="13593" max="13593" width="43.44140625" customWidth="1"/>
    <col min="13825" max="13825" width="10.33203125" customWidth="1"/>
    <col min="13826" max="13826" width="1.5546875" customWidth="1"/>
    <col min="13827" max="13827" width="2.6640625" customWidth="1"/>
    <col min="13828" max="13828" width="3.5546875" customWidth="1"/>
    <col min="13829" max="13829" width="2.44140625" customWidth="1"/>
    <col min="13830" max="13830" width="6.33203125" customWidth="1"/>
    <col min="13831" max="13831" width="10.33203125" customWidth="1"/>
    <col min="13832" max="13832" width="5.44140625" customWidth="1"/>
    <col min="13833" max="13833" width="7.44140625" customWidth="1"/>
    <col min="13834" max="13834" width="7.6640625" customWidth="1"/>
    <col min="13835" max="13835" width="15.33203125" customWidth="1"/>
    <col min="13836" max="13848" width="11.5546875" customWidth="1"/>
    <col min="13849" max="13849" width="43.44140625" customWidth="1"/>
    <col min="14081" max="14081" width="10.33203125" customWidth="1"/>
    <col min="14082" max="14082" width="1.5546875" customWidth="1"/>
    <col min="14083" max="14083" width="2.6640625" customWidth="1"/>
    <col min="14084" max="14084" width="3.5546875" customWidth="1"/>
    <col min="14085" max="14085" width="2.44140625" customWidth="1"/>
    <col min="14086" max="14086" width="6.33203125" customWidth="1"/>
    <col min="14087" max="14087" width="10.33203125" customWidth="1"/>
    <col min="14088" max="14088" width="5.44140625" customWidth="1"/>
    <col min="14089" max="14089" width="7.44140625" customWidth="1"/>
    <col min="14090" max="14090" width="7.6640625" customWidth="1"/>
    <col min="14091" max="14091" width="15.33203125" customWidth="1"/>
    <col min="14092" max="14104" width="11.5546875" customWidth="1"/>
    <col min="14105" max="14105" width="43.44140625" customWidth="1"/>
    <col min="14337" max="14337" width="10.33203125" customWidth="1"/>
    <col min="14338" max="14338" width="1.5546875" customWidth="1"/>
    <col min="14339" max="14339" width="2.6640625" customWidth="1"/>
    <col min="14340" max="14340" width="3.5546875" customWidth="1"/>
    <col min="14341" max="14341" width="2.44140625" customWidth="1"/>
    <col min="14342" max="14342" width="6.33203125" customWidth="1"/>
    <col min="14343" max="14343" width="10.33203125" customWidth="1"/>
    <col min="14344" max="14344" width="5.44140625" customWidth="1"/>
    <col min="14345" max="14345" width="7.44140625" customWidth="1"/>
    <col min="14346" max="14346" width="7.6640625" customWidth="1"/>
    <col min="14347" max="14347" width="15.33203125" customWidth="1"/>
    <col min="14348" max="14360" width="11.5546875" customWidth="1"/>
    <col min="14361" max="14361" width="43.44140625" customWidth="1"/>
    <col min="14593" max="14593" width="10.33203125" customWidth="1"/>
    <col min="14594" max="14594" width="1.5546875" customWidth="1"/>
    <col min="14595" max="14595" width="2.6640625" customWidth="1"/>
    <col min="14596" max="14596" width="3.5546875" customWidth="1"/>
    <col min="14597" max="14597" width="2.44140625" customWidth="1"/>
    <col min="14598" max="14598" width="6.33203125" customWidth="1"/>
    <col min="14599" max="14599" width="10.33203125" customWidth="1"/>
    <col min="14600" max="14600" width="5.44140625" customWidth="1"/>
    <col min="14601" max="14601" width="7.44140625" customWidth="1"/>
    <col min="14602" max="14602" width="7.6640625" customWidth="1"/>
    <col min="14603" max="14603" width="15.33203125" customWidth="1"/>
    <col min="14604" max="14616" width="11.5546875" customWidth="1"/>
    <col min="14617" max="14617" width="43.44140625" customWidth="1"/>
    <col min="14849" max="14849" width="10.33203125" customWidth="1"/>
    <col min="14850" max="14850" width="1.5546875" customWidth="1"/>
    <col min="14851" max="14851" width="2.6640625" customWidth="1"/>
    <col min="14852" max="14852" width="3.5546875" customWidth="1"/>
    <col min="14853" max="14853" width="2.44140625" customWidth="1"/>
    <col min="14854" max="14854" width="6.33203125" customWidth="1"/>
    <col min="14855" max="14855" width="10.33203125" customWidth="1"/>
    <col min="14856" max="14856" width="5.44140625" customWidth="1"/>
    <col min="14857" max="14857" width="7.44140625" customWidth="1"/>
    <col min="14858" max="14858" width="7.6640625" customWidth="1"/>
    <col min="14859" max="14859" width="15.33203125" customWidth="1"/>
    <col min="14860" max="14872" width="11.5546875" customWidth="1"/>
    <col min="14873" max="14873" width="43.44140625" customWidth="1"/>
    <col min="15105" max="15105" width="10.33203125" customWidth="1"/>
    <col min="15106" max="15106" width="1.5546875" customWidth="1"/>
    <col min="15107" max="15107" width="2.6640625" customWidth="1"/>
    <col min="15108" max="15108" width="3.5546875" customWidth="1"/>
    <col min="15109" max="15109" width="2.44140625" customWidth="1"/>
    <col min="15110" max="15110" width="6.33203125" customWidth="1"/>
    <col min="15111" max="15111" width="10.33203125" customWidth="1"/>
    <col min="15112" max="15112" width="5.44140625" customWidth="1"/>
    <col min="15113" max="15113" width="7.44140625" customWidth="1"/>
    <col min="15114" max="15114" width="7.6640625" customWidth="1"/>
    <col min="15115" max="15115" width="15.33203125" customWidth="1"/>
    <col min="15116" max="15128" width="11.5546875" customWidth="1"/>
    <col min="15129" max="15129" width="43.44140625" customWidth="1"/>
    <col min="15361" max="15361" width="10.33203125" customWidth="1"/>
    <col min="15362" max="15362" width="1.5546875" customWidth="1"/>
    <col min="15363" max="15363" width="2.6640625" customWidth="1"/>
    <col min="15364" max="15364" width="3.5546875" customWidth="1"/>
    <col min="15365" max="15365" width="2.44140625" customWidth="1"/>
    <col min="15366" max="15366" width="6.33203125" customWidth="1"/>
    <col min="15367" max="15367" width="10.33203125" customWidth="1"/>
    <col min="15368" max="15368" width="5.44140625" customWidth="1"/>
    <col min="15369" max="15369" width="7.44140625" customWidth="1"/>
    <col min="15370" max="15370" width="7.6640625" customWidth="1"/>
    <col min="15371" max="15371" width="15.33203125" customWidth="1"/>
    <col min="15372" max="15384" width="11.5546875" customWidth="1"/>
    <col min="15385" max="15385" width="43.44140625" customWidth="1"/>
    <col min="15617" max="15617" width="10.33203125" customWidth="1"/>
    <col min="15618" max="15618" width="1.5546875" customWidth="1"/>
    <col min="15619" max="15619" width="2.6640625" customWidth="1"/>
    <col min="15620" max="15620" width="3.5546875" customWidth="1"/>
    <col min="15621" max="15621" width="2.44140625" customWidth="1"/>
    <col min="15622" max="15622" width="6.33203125" customWidth="1"/>
    <col min="15623" max="15623" width="10.33203125" customWidth="1"/>
    <col min="15624" max="15624" width="5.44140625" customWidth="1"/>
    <col min="15625" max="15625" width="7.44140625" customWidth="1"/>
    <col min="15626" max="15626" width="7.6640625" customWidth="1"/>
    <col min="15627" max="15627" width="15.33203125" customWidth="1"/>
    <col min="15628" max="15640" width="11.5546875" customWidth="1"/>
    <col min="15641" max="15641" width="43.44140625" customWidth="1"/>
    <col min="15873" max="15873" width="10.33203125" customWidth="1"/>
    <col min="15874" max="15874" width="1.5546875" customWidth="1"/>
    <col min="15875" max="15875" width="2.6640625" customWidth="1"/>
    <col min="15876" max="15876" width="3.5546875" customWidth="1"/>
    <col min="15877" max="15877" width="2.44140625" customWidth="1"/>
    <col min="15878" max="15878" width="6.33203125" customWidth="1"/>
    <col min="15879" max="15879" width="10.33203125" customWidth="1"/>
    <col min="15880" max="15880" width="5.44140625" customWidth="1"/>
    <col min="15881" max="15881" width="7.44140625" customWidth="1"/>
    <col min="15882" max="15882" width="7.6640625" customWidth="1"/>
    <col min="15883" max="15883" width="15.33203125" customWidth="1"/>
    <col min="15884" max="15896" width="11.5546875" customWidth="1"/>
    <col min="15897" max="15897" width="43.44140625" customWidth="1"/>
    <col min="16129" max="16129" width="10.33203125" customWidth="1"/>
    <col min="16130" max="16130" width="1.5546875" customWidth="1"/>
    <col min="16131" max="16131" width="2.6640625" customWidth="1"/>
    <col min="16132" max="16132" width="3.5546875" customWidth="1"/>
    <col min="16133" max="16133" width="2.44140625" customWidth="1"/>
    <col min="16134" max="16134" width="6.33203125" customWidth="1"/>
    <col min="16135" max="16135" width="10.33203125" customWidth="1"/>
    <col min="16136" max="16136" width="5.44140625" customWidth="1"/>
    <col min="16137" max="16137" width="7.44140625" customWidth="1"/>
    <col min="16138" max="16138" width="7.6640625" customWidth="1"/>
    <col min="16139" max="16139" width="15.33203125" customWidth="1"/>
    <col min="16140" max="16152" width="11.5546875" customWidth="1"/>
    <col min="16153" max="16153" width="43.44140625" customWidth="1"/>
  </cols>
  <sheetData>
    <row r="1" spans="1:25" ht="24" customHeight="1">
      <c r="A1" s="555" t="s">
        <v>425</v>
      </c>
      <c r="B1" s="556"/>
      <c r="C1" s="556"/>
      <c r="D1" s="556"/>
      <c r="E1" s="556"/>
      <c r="F1" s="556"/>
      <c r="G1" s="556"/>
      <c r="H1" s="556"/>
      <c r="I1" s="556"/>
      <c r="J1" s="556"/>
      <c r="K1" s="556"/>
      <c r="L1" s="556"/>
      <c r="M1" s="556"/>
      <c r="N1" s="556"/>
      <c r="O1" s="556"/>
      <c r="P1" s="556"/>
      <c r="Q1" s="556"/>
      <c r="R1" s="556"/>
      <c r="S1" s="556"/>
      <c r="T1" s="556"/>
      <c r="U1" s="556"/>
      <c r="V1" s="556"/>
      <c r="W1" s="556"/>
      <c r="X1" s="557"/>
      <c r="Y1" s="361"/>
    </row>
    <row r="2" spans="1:25" ht="17.25" customHeight="1">
      <c r="A2" s="558"/>
      <c r="B2" s="559"/>
      <c r="C2" s="559"/>
      <c r="D2" s="559"/>
      <c r="E2" s="559"/>
      <c r="F2" s="559"/>
      <c r="G2" s="559"/>
      <c r="H2" s="559"/>
      <c r="I2" s="1434" t="s">
        <v>74</v>
      </c>
      <c r="J2" s="1434"/>
      <c r="K2" s="1430" t="str">
        <f>'2 CM Budget'!B2</f>
        <v>Contract Milker Ltd</v>
      </c>
      <c r="L2" s="1430"/>
      <c r="M2" s="1430"/>
      <c r="N2" s="1430"/>
      <c r="O2" s="1430"/>
      <c r="P2" s="1431" t="s">
        <v>426</v>
      </c>
      <c r="Q2" s="1431"/>
      <c r="R2" s="716">
        <f>'2 CM Budget'!L2</f>
        <v>0</v>
      </c>
      <c r="S2" s="717" t="s">
        <v>76</v>
      </c>
      <c r="T2" s="716">
        <f>'2 CM Budget'!R2</f>
        <v>0</v>
      </c>
      <c r="U2" s="560"/>
      <c r="V2" s="560"/>
      <c r="W2" s="560"/>
      <c r="X2" s="561"/>
      <c r="Y2" s="361"/>
    </row>
    <row r="3" spans="1:25" ht="17.25" customHeight="1">
      <c r="A3" s="562"/>
      <c r="B3" s="563"/>
      <c r="C3" s="563"/>
      <c r="D3" s="563"/>
      <c r="E3" s="563"/>
      <c r="F3" s="564"/>
      <c r="G3" s="565"/>
      <c r="H3" s="1432" t="s">
        <v>427</v>
      </c>
      <c r="I3" s="1432"/>
      <c r="J3" s="1432"/>
      <c r="K3" s="565">
        <f>'2 CM Budget'!B10</f>
        <v>0</v>
      </c>
      <c r="L3" s="566" t="s">
        <v>406</v>
      </c>
      <c r="M3" s="567">
        <f>'2 CM Budget'!F10</f>
        <v>0</v>
      </c>
      <c r="N3" s="568" t="s">
        <v>91</v>
      </c>
      <c r="O3" s="569">
        <f>'2 CM Budget'!H10</f>
        <v>0</v>
      </c>
      <c r="P3" s="570" t="s">
        <v>92</v>
      </c>
      <c r="Q3" s="571" t="str">
        <f>IF(B3=0,"",B3/I3)</f>
        <v/>
      </c>
      <c r="R3" s="572" t="str">
        <f>IF(K3=0,"",K3/M3)</f>
        <v/>
      </c>
      <c r="S3" s="570" t="s">
        <v>93</v>
      </c>
      <c r="T3" s="101" t="str">
        <f>IF(K3=0,"",K3/O3)</f>
        <v/>
      </c>
      <c r="U3" s="570" t="s">
        <v>94</v>
      </c>
      <c r="V3" s="573" t="str">
        <f>IF(M3=0,"",M3/O3)</f>
        <v/>
      </c>
      <c r="W3" s="570" t="s">
        <v>95</v>
      </c>
      <c r="X3" s="574"/>
      <c r="Y3" s="361"/>
    </row>
    <row r="4" spans="1:25" ht="8.25" customHeight="1">
      <c r="A4" s="1321"/>
      <c r="B4" s="1321"/>
      <c r="C4" s="1321"/>
      <c r="D4" s="1321"/>
      <c r="E4" s="1321"/>
      <c r="F4" s="1321"/>
      <c r="G4" s="1321"/>
      <c r="H4" s="1321"/>
      <c r="I4" s="1321"/>
      <c r="J4" s="1321"/>
      <c r="K4" s="1321"/>
      <c r="L4" s="1321"/>
      <c r="M4" s="1321"/>
      <c r="N4" s="1321"/>
      <c r="O4" s="1321"/>
      <c r="P4" s="1321"/>
      <c r="Q4" s="1321"/>
      <c r="R4" s="1321"/>
      <c r="S4" s="1321"/>
      <c r="Y4" s="361"/>
    </row>
    <row r="5" spans="1:25" ht="15.6" customHeight="1">
      <c r="A5" s="1420" t="s">
        <v>428</v>
      </c>
      <c r="B5" s="1421"/>
      <c r="C5" s="1421"/>
      <c r="D5" s="1421"/>
      <c r="E5" s="1421"/>
      <c r="F5" s="1421"/>
      <c r="G5" s="1421"/>
      <c r="H5" s="1421"/>
      <c r="I5" s="1421"/>
      <c r="J5" s="1422"/>
      <c r="K5" s="575" t="s">
        <v>429</v>
      </c>
      <c r="L5" s="1426" t="s">
        <v>430</v>
      </c>
      <c r="M5" s="576" t="s">
        <v>431</v>
      </c>
      <c r="N5" s="577" t="s">
        <v>432</v>
      </c>
      <c r="O5" s="577" t="s">
        <v>433</v>
      </c>
      <c r="P5" s="577" t="s">
        <v>434</v>
      </c>
      <c r="Q5" s="577" t="s">
        <v>435</v>
      </c>
      <c r="R5" s="577" t="s">
        <v>436</v>
      </c>
      <c r="S5" s="577" t="s">
        <v>437</v>
      </c>
      <c r="T5" s="577" t="s">
        <v>438</v>
      </c>
      <c r="U5" s="577" t="s">
        <v>439</v>
      </c>
      <c r="V5" s="578" t="s">
        <v>440</v>
      </c>
      <c r="W5" s="577" t="s">
        <v>441</v>
      </c>
      <c r="X5" s="578" t="s">
        <v>442</v>
      </c>
      <c r="Y5" s="1414" t="s">
        <v>443</v>
      </c>
    </row>
    <row r="6" spans="1:25" ht="15.6" customHeight="1">
      <c r="A6" s="1423"/>
      <c r="B6" s="1424"/>
      <c r="C6" s="1424"/>
      <c r="D6" s="1424"/>
      <c r="E6" s="1424"/>
      <c r="F6" s="1424"/>
      <c r="G6" s="1424"/>
      <c r="H6" s="1424"/>
      <c r="I6" s="1424"/>
      <c r="J6" s="1425"/>
      <c r="K6" s="579" t="s">
        <v>444</v>
      </c>
      <c r="L6" s="1427"/>
      <c r="M6" s="579" t="s">
        <v>444</v>
      </c>
      <c r="N6" s="579" t="s">
        <v>444</v>
      </c>
      <c r="O6" s="579" t="s">
        <v>444</v>
      </c>
      <c r="P6" s="579" t="s">
        <v>444</v>
      </c>
      <c r="Q6" s="579" t="s">
        <v>444</v>
      </c>
      <c r="R6" s="579" t="s">
        <v>444</v>
      </c>
      <c r="S6" s="579" t="s">
        <v>444</v>
      </c>
      <c r="T6" s="579" t="s">
        <v>444</v>
      </c>
      <c r="U6" s="579" t="s">
        <v>444</v>
      </c>
      <c r="V6" s="579" t="s">
        <v>444</v>
      </c>
      <c r="W6" s="579" t="s">
        <v>444</v>
      </c>
      <c r="X6" s="579" t="s">
        <v>444</v>
      </c>
      <c r="Y6" s="1415"/>
    </row>
    <row r="7" spans="1:25" ht="15.6" customHeight="1">
      <c r="A7" s="580" t="s">
        <v>102</v>
      </c>
      <c r="B7" s="581"/>
      <c r="C7" s="581"/>
      <c r="D7" s="581"/>
      <c r="E7" s="581" t="s">
        <v>407</v>
      </c>
      <c r="F7" s="581"/>
      <c r="G7" s="581"/>
      <c r="H7" s="581"/>
      <c r="I7" s="581"/>
      <c r="J7" s="582" cm="1">
        <f t="array" ref="J7:K7">'2 CM Budget'!F13:G13</f>
        <v>0</v>
      </c>
      <c r="K7" s="583">
        <v>0</v>
      </c>
      <c r="L7" s="684">
        <f>SUM(M7:X7)</f>
        <v>1</v>
      </c>
      <c r="M7" s="585"/>
      <c r="N7" s="683">
        <v>0.01</v>
      </c>
      <c r="O7" s="683">
        <v>0.09</v>
      </c>
      <c r="P7" s="683">
        <v>0.14000000000000001</v>
      </c>
      <c r="Q7" s="683">
        <v>0.16</v>
      </c>
      <c r="R7" s="683">
        <v>0.14499999999999999</v>
      </c>
      <c r="S7" s="683">
        <v>0.125</v>
      </c>
      <c r="T7" s="683">
        <v>0.11</v>
      </c>
      <c r="U7" s="683">
        <v>0.09</v>
      </c>
      <c r="V7" s="683">
        <v>8.5000000000000006E-2</v>
      </c>
      <c r="W7" s="683">
        <v>0.04</v>
      </c>
      <c r="X7" s="683">
        <v>5.0000000000000001E-3</v>
      </c>
      <c r="Y7" s="1429" t="s">
        <v>445</v>
      </c>
    </row>
    <row r="8" spans="1:25" ht="15.6" customHeight="1">
      <c r="A8" s="587" t="s">
        <v>446</v>
      </c>
      <c r="B8" s="588"/>
      <c r="C8" s="588"/>
      <c r="D8" s="588"/>
      <c r="E8" s="589"/>
      <c r="F8" s="589"/>
      <c r="G8" s="581"/>
      <c r="H8" s="589"/>
      <c r="I8" s="589"/>
      <c r="J8" s="590"/>
      <c r="K8" s="591">
        <f>'2 CM Budget'!D13</f>
        <v>0</v>
      </c>
      <c r="L8" s="591">
        <f>K8-SUM(M8:X8)</f>
        <v>0</v>
      </c>
      <c r="M8" s="111"/>
      <c r="N8" s="111">
        <f>$K$8*N7</f>
        <v>0</v>
      </c>
      <c r="O8" s="111">
        <f t="shared" ref="O8:X8" si="0">$K$8*O7</f>
        <v>0</v>
      </c>
      <c r="P8" s="111">
        <f t="shared" si="0"/>
        <v>0</v>
      </c>
      <c r="Q8" s="111">
        <f t="shared" si="0"/>
        <v>0</v>
      </c>
      <c r="R8" s="111">
        <f t="shared" si="0"/>
        <v>0</v>
      </c>
      <c r="S8" s="111">
        <f t="shared" si="0"/>
        <v>0</v>
      </c>
      <c r="T8" s="111">
        <f t="shared" si="0"/>
        <v>0</v>
      </c>
      <c r="U8" s="111">
        <f t="shared" si="0"/>
        <v>0</v>
      </c>
      <c r="V8" s="111">
        <f t="shared" si="0"/>
        <v>0</v>
      </c>
      <c r="W8" s="111">
        <f t="shared" si="0"/>
        <v>0</v>
      </c>
      <c r="X8" s="111">
        <f t="shared" si="0"/>
        <v>0</v>
      </c>
      <c r="Y8" s="1429"/>
    </row>
    <row r="9" spans="1:25">
      <c r="A9" s="1344" t="s">
        <v>447</v>
      </c>
      <c r="B9" s="1345"/>
      <c r="C9" s="1345"/>
      <c r="D9" s="1345"/>
      <c r="E9" s="682"/>
      <c r="F9" s="682"/>
      <c r="G9" s="681" t="s">
        <v>448</v>
      </c>
      <c r="H9" s="1436" t="s">
        <v>154</v>
      </c>
      <c r="I9" s="589"/>
      <c r="J9" s="594"/>
      <c r="K9" s="595">
        <f>'2 CM Budget'!I19</f>
        <v>0</v>
      </c>
      <c r="L9" s="596">
        <f t="shared" ref="L9:L18" si="1">(K9-SUM(M9:X9))</f>
        <v>0</v>
      </c>
      <c r="M9" s="597">
        <f>IF(H9&lt;&gt;"No",N9,0)</f>
        <v>0</v>
      </c>
      <c r="N9" s="597">
        <f>IF($H$9="No",$J$7*M8,$J$7*$K$8*$H$9/12)</f>
        <v>0</v>
      </c>
      <c r="O9" s="597">
        <f t="shared" ref="O9:X9" si="2">IF($H$9="No",$J$7*N8,$J$7*$K$8*$H$9/12)</f>
        <v>0</v>
      </c>
      <c r="P9" s="597">
        <f t="shared" si="2"/>
        <v>0</v>
      </c>
      <c r="Q9" s="597">
        <f t="shared" si="2"/>
        <v>0</v>
      </c>
      <c r="R9" s="597">
        <f t="shared" si="2"/>
        <v>0</v>
      </c>
      <c r="S9" s="597">
        <f t="shared" si="2"/>
        <v>0</v>
      </c>
      <c r="T9" s="597">
        <f t="shared" si="2"/>
        <v>0</v>
      </c>
      <c r="U9" s="597">
        <f t="shared" si="2"/>
        <v>0</v>
      </c>
      <c r="V9" s="597">
        <f t="shared" si="2"/>
        <v>0</v>
      </c>
      <c r="W9" s="597">
        <f t="shared" si="2"/>
        <v>0</v>
      </c>
      <c r="X9" s="597">
        <f t="shared" si="2"/>
        <v>0</v>
      </c>
      <c r="Y9" s="1428" t="s">
        <v>449</v>
      </c>
    </row>
    <row r="10" spans="1:25" ht="15.6" customHeight="1">
      <c r="A10" s="592" t="s">
        <v>450</v>
      </c>
      <c r="B10" s="593"/>
      <c r="C10" s="593"/>
      <c r="D10" s="593"/>
      <c r="E10" s="598"/>
      <c r="F10" s="598"/>
      <c r="G10" s="599"/>
      <c r="H10" s="112"/>
      <c r="I10" s="112"/>
      <c r="J10" s="594"/>
      <c r="K10" s="595">
        <f>'2 CM Budget'!I24</f>
        <v>0</v>
      </c>
      <c r="L10" s="596">
        <f t="shared" si="1"/>
        <v>0</v>
      </c>
      <c r="M10" s="387"/>
      <c r="N10" s="388"/>
      <c r="O10" s="388"/>
      <c r="P10" s="388"/>
      <c r="Q10" s="388"/>
      <c r="R10" s="388"/>
      <c r="S10" s="388"/>
      <c r="T10" s="388"/>
      <c r="U10" s="388"/>
      <c r="V10" s="388"/>
      <c r="W10" s="388"/>
      <c r="X10" s="389"/>
      <c r="Y10" s="1428"/>
    </row>
    <row r="11" spans="1:25" ht="15.6" customHeight="1">
      <c r="A11" s="592" t="s">
        <v>451</v>
      </c>
      <c r="B11" s="593"/>
      <c r="C11" s="593"/>
      <c r="D11" s="593"/>
      <c r="E11" s="598"/>
      <c r="F11" s="598"/>
      <c r="G11" s="599"/>
      <c r="H11" s="112"/>
      <c r="I11" s="112"/>
      <c r="J11" s="594"/>
      <c r="K11" s="595">
        <f>'2 CM Budget'!I31+'2 CM Budget'!I32+'2 CM Budget'!I28</f>
        <v>0</v>
      </c>
      <c r="L11" s="596">
        <f t="shared" si="1"/>
        <v>0</v>
      </c>
      <c r="M11" s="387"/>
      <c r="N11" s="388"/>
      <c r="O11" s="388"/>
      <c r="P11" s="388"/>
      <c r="Q11" s="388"/>
      <c r="R11" s="388"/>
      <c r="S11" s="388"/>
      <c r="T11" s="388"/>
      <c r="U11" s="388"/>
      <c r="V11" s="388"/>
      <c r="W11" s="388"/>
      <c r="X11" s="389"/>
      <c r="Y11" s="586"/>
    </row>
    <row r="12" spans="1:25" ht="15.6" customHeight="1">
      <c r="A12" s="1416" t="s">
        <v>452</v>
      </c>
      <c r="B12" s="1417"/>
      <c r="C12" s="1417"/>
      <c r="D12" s="1417"/>
      <c r="E12" s="1418"/>
      <c r="F12" s="1418"/>
      <c r="G12" s="1418"/>
      <c r="H12" s="1418"/>
      <c r="I12" s="1418"/>
      <c r="J12" s="1419"/>
      <c r="K12" s="595">
        <f>'2 CM Budget'!I40</f>
        <v>0</v>
      </c>
      <c r="L12" s="596">
        <f t="shared" si="1"/>
        <v>0</v>
      </c>
      <c r="M12" s="390"/>
      <c r="N12" s="391"/>
      <c r="O12" s="391"/>
      <c r="P12" s="391"/>
      <c r="Q12" s="391"/>
      <c r="R12" s="391"/>
      <c r="S12" s="391"/>
      <c r="T12" s="391"/>
      <c r="U12" s="391"/>
      <c r="V12" s="391"/>
      <c r="W12" s="391"/>
      <c r="X12" s="392"/>
      <c r="Y12" s="586"/>
    </row>
    <row r="13" spans="1:25" ht="15.6" customHeight="1">
      <c r="A13" s="600" t="s">
        <v>141</v>
      </c>
      <c r="B13" s="601"/>
      <c r="C13" s="601"/>
      <c r="D13" s="601"/>
      <c r="E13" s="602"/>
      <c r="F13" s="602"/>
      <c r="G13" s="602"/>
      <c r="H13" s="602"/>
      <c r="I13" s="602"/>
      <c r="J13" s="603"/>
      <c r="K13" s="595">
        <f>'2 CM Budget'!I41</f>
        <v>0</v>
      </c>
      <c r="L13" s="596">
        <f t="shared" si="1"/>
        <v>0</v>
      </c>
      <c r="M13" s="396"/>
      <c r="N13" s="397"/>
      <c r="O13" s="397"/>
      <c r="P13" s="397"/>
      <c r="Q13" s="397"/>
      <c r="R13" s="397"/>
      <c r="S13" s="397"/>
      <c r="T13" s="397"/>
      <c r="U13" s="397"/>
      <c r="V13" s="397"/>
      <c r="W13" s="397"/>
      <c r="X13" s="398"/>
      <c r="Y13" s="586"/>
    </row>
    <row r="14" spans="1:25" ht="15.6" customHeight="1">
      <c r="A14" s="1387" t="s">
        <v>453</v>
      </c>
      <c r="B14" s="1387"/>
      <c r="C14" s="1387"/>
      <c r="D14" s="1388"/>
      <c r="E14" s="1388"/>
      <c r="F14" s="1388"/>
      <c r="G14" s="1388"/>
      <c r="H14" s="1388"/>
      <c r="I14" s="1388"/>
      <c r="J14" s="1388"/>
      <c r="K14" s="595">
        <f>'2 CM Budget'!I44</f>
        <v>0</v>
      </c>
      <c r="L14" s="596">
        <f t="shared" si="1"/>
        <v>0</v>
      </c>
      <c r="M14" s="393"/>
      <c r="N14" s="394"/>
      <c r="O14" s="394"/>
      <c r="P14" s="394"/>
      <c r="Q14" s="394"/>
      <c r="R14" s="394"/>
      <c r="S14" s="394"/>
      <c r="T14" s="394"/>
      <c r="U14" s="394"/>
      <c r="V14" s="394"/>
      <c r="W14" s="394"/>
      <c r="X14" s="395"/>
      <c r="Y14" s="586"/>
    </row>
    <row r="15" spans="1:25" ht="15.6" customHeight="1">
      <c r="A15" s="1387" t="s">
        <v>454</v>
      </c>
      <c r="B15" s="1387"/>
      <c r="C15" s="1387"/>
      <c r="D15" s="1388"/>
      <c r="E15" s="1388"/>
      <c r="F15" s="1388"/>
      <c r="G15" s="1388"/>
      <c r="H15" s="1388"/>
      <c r="I15" s="1388"/>
      <c r="J15" s="1388"/>
      <c r="K15" s="595">
        <f>'2 CM Budget'!I45</f>
        <v>0</v>
      </c>
      <c r="L15" s="596">
        <f t="shared" si="1"/>
        <v>0</v>
      </c>
      <c r="M15" s="102"/>
      <c r="N15" s="102"/>
      <c r="O15" s="102"/>
      <c r="P15" s="102"/>
      <c r="Q15" s="102"/>
      <c r="R15" s="102"/>
      <c r="S15" s="102"/>
      <c r="T15" s="102"/>
      <c r="U15" s="102"/>
      <c r="V15" s="102"/>
      <c r="W15" s="102"/>
      <c r="X15" s="102"/>
      <c r="Y15" s="586"/>
    </row>
    <row r="16" spans="1:25" ht="15.6" customHeight="1">
      <c r="A16" s="1354" t="s">
        <v>377</v>
      </c>
      <c r="B16" s="1355"/>
      <c r="C16" s="1355"/>
      <c r="D16" s="1355"/>
      <c r="E16" s="1355"/>
      <c r="F16" s="1355"/>
      <c r="G16" s="1355"/>
      <c r="H16" s="1355"/>
      <c r="I16" s="1355"/>
      <c r="J16" s="1355"/>
      <c r="K16" s="607">
        <f>SUM(K9:K14)</f>
        <v>0</v>
      </c>
      <c r="L16" s="608">
        <f t="shared" si="1"/>
        <v>0</v>
      </c>
      <c r="M16" s="607">
        <f t="shared" ref="M16:X16" si="3">SUM(M9:M15)</f>
        <v>0</v>
      </c>
      <c r="N16" s="607">
        <f t="shared" si="3"/>
        <v>0</v>
      </c>
      <c r="O16" s="607">
        <f t="shared" si="3"/>
        <v>0</v>
      </c>
      <c r="P16" s="607">
        <f t="shared" si="3"/>
        <v>0</v>
      </c>
      <c r="Q16" s="607">
        <f t="shared" si="3"/>
        <v>0</v>
      </c>
      <c r="R16" s="607">
        <f t="shared" si="3"/>
        <v>0</v>
      </c>
      <c r="S16" s="607">
        <f t="shared" si="3"/>
        <v>0</v>
      </c>
      <c r="T16" s="607">
        <f t="shared" si="3"/>
        <v>0</v>
      </c>
      <c r="U16" s="607">
        <f t="shared" si="3"/>
        <v>0</v>
      </c>
      <c r="V16" s="607">
        <f t="shared" si="3"/>
        <v>0</v>
      </c>
      <c r="W16" s="607">
        <f t="shared" si="3"/>
        <v>0</v>
      </c>
      <c r="X16" s="607">
        <f t="shared" si="3"/>
        <v>0</v>
      </c>
      <c r="Y16" s="586"/>
    </row>
    <row r="17" spans="1:25" ht="15.6" customHeight="1">
      <c r="A17" s="1349" t="s">
        <v>455</v>
      </c>
      <c r="B17" s="1350"/>
      <c r="C17" s="1350"/>
      <c r="D17" s="1350"/>
      <c r="E17" s="1350"/>
      <c r="F17" s="1350"/>
      <c r="G17" s="1350"/>
      <c r="H17" s="1350"/>
      <c r="I17" s="1350"/>
      <c r="J17" s="611">
        <v>0.15</v>
      </c>
      <c r="K17" s="595">
        <f>SUM(K9:K14)*$J$17</f>
        <v>0</v>
      </c>
      <c r="L17" s="596">
        <f t="shared" si="1"/>
        <v>0</v>
      </c>
      <c r="M17" s="606" cm="1">
        <f t="array" ref="M17">SUM(M9:M14*$J$17)</f>
        <v>0</v>
      </c>
      <c r="N17" s="606" cm="1">
        <f t="array" ref="N17">SUM(N9:N14*$J$17)</f>
        <v>0</v>
      </c>
      <c r="O17" s="606" cm="1">
        <f t="array" ref="O17">SUM(O9:O14*$J$17)</f>
        <v>0</v>
      </c>
      <c r="P17" s="606" cm="1">
        <f t="array" ref="P17">SUM(P9:P14*$J$17)</f>
        <v>0</v>
      </c>
      <c r="Q17" s="606" cm="1">
        <f t="array" ref="Q17">SUM(Q9:Q14*$J$17)</f>
        <v>0</v>
      </c>
      <c r="R17" s="606" cm="1">
        <f t="array" ref="R17">SUM(R9:R14*$J$17)</f>
        <v>0</v>
      </c>
      <c r="S17" s="606" cm="1">
        <f t="array" ref="S17">SUM(S9:S14*$J$17)</f>
        <v>0</v>
      </c>
      <c r="T17" s="606" cm="1">
        <f t="array" ref="T17">SUM(T9:T14*$J$17)</f>
        <v>0</v>
      </c>
      <c r="U17" s="606" cm="1">
        <f t="array" ref="U17">SUM(U9:U14*$J$17)</f>
        <v>0</v>
      </c>
      <c r="V17" s="606" cm="1">
        <f t="array" ref="V17">SUM(V9:V14*$J$17)</f>
        <v>0</v>
      </c>
      <c r="W17" s="606" cm="1">
        <f t="array" ref="W17">SUM(W9:W14*$J$17)</f>
        <v>0</v>
      </c>
      <c r="X17" s="606" cm="1">
        <f t="array" ref="X17">SUM(X9:X14*$J$17)</f>
        <v>0</v>
      </c>
      <c r="Y17" s="586"/>
    </row>
    <row r="18" spans="1:25" ht="15.6" customHeight="1">
      <c r="A18" s="1354" t="s">
        <v>456</v>
      </c>
      <c r="B18" s="1355"/>
      <c r="C18" s="1355"/>
      <c r="D18" s="1355"/>
      <c r="E18" s="1355"/>
      <c r="F18" s="1355"/>
      <c r="G18" s="1355"/>
      <c r="H18" s="1355"/>
      <c r="I18" s="1355"/>
      <c r="J18" s="1355"/>
      <c r="K18" s="612">
        <f>SUM(K16:K17)</f>
        <v>0</v>
      </c>
      <c r="L18" s="613">
        <f t="shared" si="1"/>
        <v>0</v>
      </c>
      <c r="M18" s="607">
        <f t="shared" ref="M18:X18" si="4">SUM(M16:M17)</f>
        <v>0</v>
      </c>
      <c r="N18" s="607">
        <f t="shared" si="4"/>
        <v>0</v>
      </c>
      <c r="O18" s="607">
        <f t="shared" si="4"/>
        <v>0</v>
      </c>
      <c r="P18" s="607">
        <f t="shared" si="4"/>
        <v>0</v>
      </c>
      <c r="Q18" s="607">
        <f t="shared" si="4"/>
        <v>0</v>
      </c>
      <c r="R18" s="607">
        <f t="shared" si="4"/>
        <v>0</v>
      </c>
      <c r="S18" s="607">
        <f t="shared" si="4"/>
        <v>0</v>
      </c>
      <c r="T18" s="607">
        <f t="shared" si="4"/>
        <v>0</v>
      </c>
      <c r="U18" s="607">
        <f t="shared" si="4"/>
        <v>0</v>
      </c>
      <c r="V18" s="607">
        <f t="shared" si="4"/>
        <v>0</v>
      </c>
      <c r="W18" s="607">
        <f t="shared" si="4"/>
        <v>0</v>
      </c>
      <c r="X18" s="607">
        <f t="shared" si="4"/>
        <v>0</v>
      </c>
      <c r="Y18" s="586"/>
    </row>
    <row r="19" spans="1:25" ht="8.25" customHeight="1">
      <c r="A19" s="614"/>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586"/>
    </row>
    <row r="20" spans="1:25" s="104" customFormat="1" ht="18" customHeight="1">
      <c r="A20" s="1433" t="s">
        <v>457</v>
      </c>
      <c r="B20" s="1433"/>
      <c r="C20" s="1433"/>
      <c r="D20" s="1433"/>
      <c r="E20" s="1433"/>
      <c r="F20" s="1433"/>
      <c r="G20" s="1433"/>
      <c r="H20" s="1433"/>
      <c r="I20" s="1433"/>
      <c r="J20" s="1433"/>
      <c r="K20" s="615"/>
      <c r="L20" s="616"/>
      <c r="M20" s="617"/>
      <c r="N20" s="617"/>
      <c r="O20" s="617"/>
      <c r="P20" s="617"/>
      <c r="Q20" s="617"/>
      <c r="R20" s="617"/>
      <c r="S20" s="617"/>
      <c r="T20" s="617"/>
      <c r="U20" s="617"/>
      <c r="V20" s="617"/>
      <c r="W20" s="617"/>
      <c r="X20" s="618"/>
      <c r="Y20" s="586"/>
    </row>
    <row r="21" spans="1:25" ht="15.6" customHeight="1">
      <c r="A21" s="604" t="s">
        <v>150</v>
      </c>
      <c r="B21" s="604"/>
      <c r="C21" s="604"/>
      <c r="D21" s="605"/>
      <c r="E21" s="605"/>
      <c r="F21" s="605"/>
      <c r="G21" s="605"/>
      <c r="H21" s="605"/>
      <c r="I21" s="605"/>
      <c r="J21" s="605"/>
      <c r="K21" s="595">
        <f>'Budget Summary'!K17</f>
        <v>0</v>
      </c>
      <c r="L21" s="596">
        <f t="shared" ref="L21:L34" si="5">(K21-SUM(M21:X21))</f>
        <v>0</v>
      </c>
      <c r="M21" s="105">
        <v>0</v>
      </c>
      <c r="N21" s="105">
        <f>M21</f>
        <v>0</v>
      </c>
      <c r="O21" s="105">
        <f t="shared" ref="O21:X21" si="6">N21</f>
        <v>0</v>
      </c>
      <c r="P21" s="105">
        <f t="shared" si="6"/>
        <v>0</v>
      </c>
      <c r="Q21" s="105">
        <f t="shared" si="6"/>
        <v>0</v>
      </c>
      <c r="R21" s="105">
        <f t="shared" si="6"/>
        <v>0</v>
      </c>
      <c r="S21" s="105">
        <f t="shared" si="6"/>
        <v>0</v>
      </c>
      <c r="T21" s="105">
        <f t="shared" si="6"/>
        <v>0</v>
      </c>
      <c r="U21" s="105">
        <f t="shared" si="6"/>
        <v>0</v>
      </c>
      <c r="V21" s="105">
        <f t="shared" si="6"/>
        <v>0</v>
      </c>
      <c r="W21" s="105">
        <f t="shared" si="6"/>
        <v>0</v>
      </c>
      <c r="X21" s="105">
        <f t="shared" si="6"/>
        <v>0</v>
      </c>
      <c r="Y21" s="586"/>
    </row>
    <row r="22" spans="1:25" ht="15.6" customHeight="1">
      <c r="A22" s="604" t="s">
        <v>412</v>
      </c>
      <c r="B22" s="604"/>
      <c r="C22" s="604"/>
      <c r="D22" s="605"/>
      <c r="E22" s="605"/>
      <c r="F22" s="605"/>
      <c r="G22" s="605"/>
      <c r="H22" s="605"/>
      <c r="I22" s="605"/>
      <c r="J22" s="605"/>
      <c r="K22" s="595">
        <f>'Budget Summary'!K18</f>
        <v>0</v>
      </c>
      <c r="L22" s="596">
        <f t="shared" si="5"/>
        <v>0</v>
      </c>
      <c r="M22" s="105"/>
      <c r="N22" s="105"/>
      <c r="O22" s="103"/>
      <c r="P22" s="103"/>
      <c r="Q22" s="103"/>
      <c r="R22" s="106"/>
      <c r="S22" s="105"/>
      <c r="T22" s="103"/>
      <c r="U22" s="103"/>
      <c r="V22" s="103"/>
      <c r="W22" s="103"/>
      <c r="X22" s="103"/>
      <c r="Y22" s="586"/>
    </row>
    <row r="23" spans="1:25" ht="15.6" customHeight="1">
      <c r="A23" s="604" t="s">
        <v>413</v>
      </c>
      <c r="B23" s="604"/>
      <c r="C23" s="604"/>
      <c r="D23" s="605"/>
      <c r="E23" s="605"/>
      <c r="F23" s="605"/>
      <c r="G23" s="605"/>
      <c r="H23" s="605"/>
      <c r="I23" s="605"/>
      <c r="J23" s="605"/>
      <c r="K23" s="595">
        <f>'Budget Summary'!K19</f>
        <v>0</v>
      </c>
      <c r="L23" s="596">
        <f t="shared" si="5"/>
        <v>0</v>
      </c>
      <c r="M23" s="105"/>
      <c r="N23" s="105"/>
      <c r="O23" s="103"/>
      <c r="P23" s="103"/>
      <c r="Q23" s="103"/>
      <c r="R23" s="103"/>
      <c r="S23" s="105"/>
      <c r="T23" s="103"/>
      <c r="U23" s="103"/>
      <c r="V23" s="103"/>
      <c r="W23" s="103"/>
      <c r="X23" s="103"/>
      <c r="Y23" s="586"/>
    </row>
    <row r="24" spans="1:25" ht="15.6" customHeight="1">
      <c r="A24" s="604" t="s">
        <v>170</v>
      </c>
      <c r="B24" s="604"/>
      <c r="C24" s="604"/>
      <c r="D24" s="605"/>
      <c r="E24" s="605"/>
      <c r="F24" s="605"/>
      <c r="G24" s="605"/>
      <c r="H24" s="605"/>
      <c r="I24" s="605"/>
      <c r="J24" s="605"/>
      <c r="K24" s="595">
        <f>'Budget Summary'!K20</f>
        <v>0</v>
      </c>
      <c r="L24" s="596">
        <f t="shared" si="5"/>
        <v>0</v>
      </c>
      <c r="M24" s="105"/>
      <c r="N24" s="105">
        <v>0</v>
      </c>
      <c r="O24" s="105">
        <v>0</v>
      </c>
      <c r="P24" s="105">
        <v>0</v>
      </c>
      <c r="Q24" s="105">
        <v>0</v>
      </c>
      <c r="R24" s="105">
        <v>0</v>
      </c>
      <c r="S24" s="105">
        <v>0</v>
      </c>
      <c r="T24" s="105">
        <v>0</v>
      </c>
      <c r="U24" s="105">
        <v>0</v>
      </c>
      <c r="V24" s="105">
        <v>0</v>
      </c>
      <c r="W24" s="105">
        <v>0</v>
      </c>
      <c r="X24" s="105">
        <v>0</v>
      </c>
      <c r="Y24" s="586"/>
    </row>
    <row r="25" spans="1:25" ht="15.6" customHeight="1">
      <c r="A25" s="604" t="s">
        <v>458</v>
      </c>
      <c r="B25" s="604"/>
      <c r="C25" s="604"/>
      <c r="D25" s="605"/>
      <c r="E25" s="605"/>
      <c r="F25" s="605"/>
      <c r="G25" s="605"/>
      <c r="H25" s="605"/>
      <c r="I25" s="605"/>
      <c r="J25" s="605"/>
      <c r="K25" s="595">
        <f>'Budget Summary'!K21</f>
        <v>0</v>
      </c>
      <c r="L25" s="596">
        <f t="shared" si="5"/>
        <v>0</v>
      </c>
      <c r="M25" s="105">
        <f>K25/12</f>
        <v>0</v>
      </c>
      <c r="N25" s="105">
        <f t="shared" ref="N25:X25" si="7">M25</f>
        <v>0</v>
      </c>
      <c r="O25" s="105">
        <f t="shared" si="7"/>
        <v>0</v>
      </c>
      <c r="P25" s="105">
        <f t="shared" si="7"/>
        <v>0</v>
      </c>
      <c r="Q25" s="105">
        <f t="shared" si="7"/>
        <v>0</v>
      </c>
      <c r="R25" s="105">
        <f t="shared" si="7"/>
        <v>0</v>
      </c>
      <c r="S25" s="105">
        <f t="shared" si="7"/>
        <v>0</v>
      </c>
      <c r="T25" s="105">
        <f t="shared" si="7"/>
        <v>0</v>
      </c>
      <c r="U25" s="105">
        <f t="shared" si="7"/>
        <v>0</v>
      </c>
      <c r="V25" s="105">
        <f t="shared" si="7"/>
        <v>0</v>
      </c>
      <c r="W25" s="105">
        <f t="shared" si="7"/>
        <v>0</v>
      </c>
      <c r="X25" s="105">
        <f t="shared" si="7"/>
        <v>0</v>
      </c>
      <c r="Y25" s="586"/>
    </row>
    <row r="26" spans="1:25" ht="15.6" customHeight="1">
      <c r="A26" s="604" t="s">
        <v>415</v>
      </c>
      <c r="B26" s="604"/>
      <c r="C26" s="604"/>
      <c r="D26" s="605"/>
      <c r="E26" s="605"/>
      <c r="F26" s="605"/>
      <c r="G26" s="605"/>
      <c r="H26" s="605"/>
      <c r="I26" s="605"/>
      <c r="J26" s="605"/>
      <c r="K26" s="595">
        <f>'Budget Summary'!K22</f>
        <v>0</v>
      </c>
      <c r="L26" s="596">
        <f t="shared" si="5"/>
        <v>0</v>
      </c>
      <c r="M26" s="105"/>
      <c r="N26" s="105"/>
      <c r="O26" s="105"/>
      <c r="P26" s="105"/>
      <c r="Q26" s="105"/>
      <c r="R26" s="105"/>
      <c r="S26" s="105"/>
      <c r="T26" s="105"/>
      <c r="U26" s="105"/>
      <c r="V26" s="105"/>
      <c r="W26" s="105"/>
      <c r="X26" s="105"/>
      <c r="Y26" s="586"/>
    </row>
    <row r="27" spans="1:25" ht="15.6" customHeight="1">
      <c r="A27" s="604" t="s">
        <v>416</v>
      </c>
      <c r="B27" s="604"/>
      <c r="C27" s="604"/>
      <c r="D27" s="605"/>
      <c r="E27" s="605"/>
      <c r="F27" s="605"/>
      <c r="G27" s="605"/>
      <c r="H27" s="605"/>
      <c r="I27" s="605"/>
      <c r="J27" s="605"/>
      <c r="K27" s="595">
        <f>'Budget Summary'!K23</f>
        <v>0</v>
      </c>
      <c r="L27" s="596">
        <f t="shared" si="5"/>
        <v>0</v>
      </c>
      <c r="M27" s="105">
        <f>K27/12</f>
        <v>0</v>
      </c>
      <c r="N27" s="105">
        <f t="shared" ref="N27:X27" si="8">M27</f>
        <v>0</v>
      </c>
      <c r="O27" s="105">
        <f t="shared" si="8"/>
        <v>0</v>
      </c>
      <c r="P27" s="105">
        <f t="shared" si="8"/>
        <v>0</v>
      </c>
      <c r="Q27" s="105">
        <f t="shared" si="8"/>
        <v>0</v>
      </c>
      <c r="R27" s="105">
        <f t="shared" si="8"/>
        <v>0</v>
      </c>
      <c r="S27" s="105">
        <f t="shared" si="8"/>
        <v>0</v>
      </c>
      <c r="T27" s="105">
        <f t="shared" si="8"/>
        <v>0</v>
      </c>
      <c r="U27" s="105">
        <f t="shared" si="8"/>
        <v>0</v>
      </c>
      <c r="V27" s="105">
        <f t="shared" si="8"/>
        <v>0</v>
      </c>
      <c r="W27" s="105">
        <f t="shared" si="8"/>
        <v>0</v>
      </c>
      <c r="X27" s="105">
        <f t="shared" si="8"/>
        <v>0</v>
      </c>
      <c r="Y27" s="586"/>
    </row>
    <row r="28" spans="1:25" ht="15.6" customHeight="1">
      <c r="A28" s="604" t="s">
        <v>459</v>
      </c>
      <c r="B28" s="604"/>
      <c r="C28" s="604"/>
      <c r="D28" s="605"/>
      <c r="E28" s="605"/>
      <c r="F28" s="605"/>
      <c r="G28" s="605"/>
      <c r="H28" s="605"/>
      <c r="I28" s="605"/>
      <c r="J28" s="605"/>
      <c r="K28" s="595">
        <f>'Budget Summary'!K24</f>
        <v>0</v>
      </c>
      <c r="L28" s="596">
        <f t="shared" si="5"/>
        <v>0</v>
      </c>
      <c r="M28" s="105">
        <f>K28/12</f>
        <v>0</v>
      </c>
      <c r="N28" s="105">
        <f t="shared" ref="N28:X28" si="9">M28</f>
        <v>0</v>
      </c>
      <c r="O28" s="105">
        <f t="shared" si="9"/>
        <v>0</v>
      </c>
      <c r="P28" s="105">
        <f t="shared" si="9"/>
        <v>0</v>
      </c>
      <c r="Q28" s="105">
        <f t="shared" si="9"/>
        <v>0</v>
      </c>
      <c r="R28" s="105">
        <f t="shared" si="9"/>
        <v>0</v>
      </c>
      <c r="S28" s="105">
        <f t="shared" si="9"/>
        <v>0</v>
      </c>
      <c r="T28" s="105">
        <f t="shared" si="9"/>
        <v>0</v>
      </c>
      <c r="U28" s="105">
        <f t="shared" si="9"/>
        <v>0</v>
      </c>
      <c r="V28" s="105">
        <f t="shared" si="9"/>
        <v>0</v>
      </c>
      <c r="W28" s="105">
        <f t="shared" si="9"/>
        <v>0</v>
      </c>
      <c r="X28" s="105">
        <f t="shared" si="9"/>
        <v>0</v>
      </c>
      <c r="Y28" s="586"/>
    </row>
    <row r="29" spans="1:25" ht="15.6" customHeight="1">
      <c r="A29" s="604" t="s">
        <v>221</v>
      </c>
      <c r="B29" s="604"/>
      <c r="C29" s="604"/>
      <c r="D29" s="605"/>
      <c r="E29" s="605"/>
      <c r="F29" s="605"/>
      <c r="G29" s="605"/>
      <c r="H29" s="605"/>
      <c r="I29" s="605"/>
      <c r="J29" s="605"/>
      <c r="K29" s="595">
        <f>'Budget Summary'!K25</f>
        <v>0</v>
      </c>
      <c r="L29" s="596">
        <f t="shared" si="5"/>
        <v>0</v>
      </c>
      <c r="M29" s="105">
        <v>0</v>
      </c>
      <c r="N29" s="105"/>
      <c r="O29" s="105"/>
      <c r="P29" s="105"/>
      <c r="Q29" s="105"/>
      <c r="R29" s="105"/>
      <c r="S29" s="105"/>
      <c r="T29" s="105"/>
      <c r="U29" s="105"/>
      <c r="V29" s="105"/>
      <c r="W29" s="105"/>
      <c r="X29" s="105"/>
      <c r="Y29" s="586"/>
    </row>
    <row r="30" spans="1:25" ht="15.6" customHeight="1">
      <c r="A30" s="604" t="s">
        <v>417</v>
      </c>
      <c r="B30" s="604"/>
      <c r="C30" s="604"/>
      <c r="D30" s="605"/>
      <c r="E30" s="605"/>
      <c r="F30" s="605"/>
      <c r="G30" s="605"/>
      <c r="H30" s="605"/>
      <c r="I30" s="605"/>
      <c r="J30" s="605"/>
      <c r="K30" s="595">
        <f>'Budget Summary'!K26</f>
        <v>0</v>
      </c>
      <c r="L30" s="596">
        <f t="shared" si="5"/>
        <v>0</v>
      </c>
      <c r="M30" s="105">
        <f>K30/12</f>
        <v>0</v>
      </c>
      <c r="N30" s="105">
        <f t="shared" ref="N30:X30" si="10">M30</f>
        <v>0</v>
      </c>
      <c r="O30" s="105">
        <f t="shared" si="10"/>
        <v>0</v>
      </c>
      <c r="P30" s="105">
        <f t="shared" si="10"/>
        <v>0</v>
      </c>
      <c r="Q30" s="105">
        <f t="shared" si="10"/>
        <v>0</v>
      </c>
      <c r="R30" s="105">
        <f t="shared" si="10"/>
        <v>0</v>
      </c>
      <c r="S30" s="105">
        <f t="shared" si="10"/>
        <v>0</v>
      </c>
      <c r="T30" s="105">
        <f t="shared" si="10"/>
        <v>0</v>
      </c>
      <c r="U30" s="105">
        <f t="shared" si="10"/>
        <v>0</v>
      </c>
      <c r="V30" s="105">
        <f t="shared" si="10"/>
        <v>0</v>
      </c>
      <c r="W30" s="105">
        <f t="shared" si="10"/>
        <v>0</v>
      </c>
      <c r="X30" s="105">
        <f t="shared" si="10"/>
        <v>0</v>
      </c>
      <c r="Y30" s="586"/>
    </row>
    <row r="31" spans="1:25" ht="15.6" customHeight="1">
      <c r="A31" s="604" t="s">
        <v>460</v>
      </c>
      <c r="B31" s="604"/>
      <c r="C31" s="604"/>
      <c r="D31" s="605"/>
      <c r="E31" s="605"/>
      <c r="F31" s="605"/>
      <c r="G31" s="605"/>
      <c r="H31" s="605"/>
      <c r="I31" s="605"/>
      <c r="J31" s="605"/>
      <c r="K31" s="595">
        <f>'Budget Summary'!K27</f>
        <v>0</v>
      </c>
      <c r="L31" s="596">
        <f t="shared" si="5"/>
        <v>0</v>
      </c>
      <c r="M31" s="105">
        <f>K31/12</f>
        <v>0</v>
      </c>
      <c r="N31" s="105">
        <f t="shared" ref="N31:X31" si="11">M31</f>
        <v>0</v>
      </c>
      <c r="O31" s="105">
        <f t="shared" si="11"/>
        <v>0</v>
      </c>
      <c r="P31" s="105">
        <f t="shared" si="11"/>
        <v>0</v>
      </c>
      <c r="Q31" s="105">
        <f t="shared" si="11"/>
        <v>0</v>
      </c>
      <c r="R31" s="105">
        <f t="shared" si="11"/>
        <v>0</v>
      </c>
      <c r="S31" s="105">
        <f t="shared" si="11"/>
        <v>0</v>
      </c>
      <c r="T31" s="105">
        <f t="shared" si="11"/>
        <v>0</v>
      </c>
      <c r="U31" s="105">
        <f t="shared" si="11"/>
        <v>0</v>
      </c>
      <c r="V31" s="105">
        <f t="shared" si="11"/>
        <v>0</v>
      </c>
      <c r="W31" s="105">
        <f t="shared" si="11"/>
        <v>0</v>
      </c>
      <c r="X31" s="105">
        <f t="shared" si="11"/>
        <v>0</v>
      </c>
      <c r="Y31" s="586"/>
    </row>
    <row r="32" spans="1:25" ht="15.6" customHeight="1">
      <c r="A32" s="604" t="s">
        <v>251</v>
      </c>
      <c r="B32" s="604"/>
      <c r="C32" s="604"/>
      <c r="D32" s="605"/>
      <c r="E32" s="605"/>
      <c r="F32" s="605"/>
      <c r="G32" s="605"/>
      <c r="H32" s="605"/>
      <c r="I32" s="605"/>
      <c r="J32" s="605"/>
      <c r="K32" s="595">
        <f>'Budget Summary'!K28</f>
        <v>0</v>
      </c>
      <c r="L32" s="596">
        <f t="shared" si="5"/>
        <v>0</v>
      </c>
      <c r="M32" s="105">
        <v>0</v>
      </c>
      <c r="N32" s="105"/>
      <c r="O32" s="105"/>
      <c r="P32" s="105"/>
      <c r="Q32" s="105"/>
      <c r="R32" s="105"/>
      <c r="S32" s="105"/>
      <c r="T32" s="105"/>
      <c r="U32" s="105"/>
      <c r="V32" s="105"/>
      <c r="W32" s="105"/>
      <c r="X32" s="105"/>
      <c r="Y32" s="586"/>
    </row>
    <row r="33" spans="1:26" ht="15.6" customHeight="1">
      <c r="A33" s="604" t="s">
        <v>261</v>
      </c>
      <c r="B33" s="604"/>
      <c r="C33" s="604"/>
      <c r="D33" s="605"/>
      <c r="E33" s="605"/>
      <c r="F33" s="605"/>
      <c r="G33" s="605"/>
      <c r="H33" s="605"/>
      <c r="I33" s="605"/>
      <c r="J33" s="605"/>
      <c r="K33" s="595">
        <f>'Budget Summary'!K29</f>
        <v>0</v>
      </c>
      <c r="L33" s="596">
        <f t="shared" si="5"/>
        <v>0</v>
      </c>
      <c r="M33" s="105">
        <v>0</v>
      </c>
      <c r="N33" s="105">
        <f>M33</f>
        <v>0</v>
      </c>
      <c r="O33" s="105">
        <f t="shared" ref="O33:V33" si="12">N33</f>
        <v>0</v>
      </c>
      <c r="P33" s="105">
        <f t="shared" si="12"/>
        <v>0</v>
      </c>
      <c r="Q33" s="105">
        <f t="shared" si="12"/>
        <v>0</v>
      </c>
      <c r="R33" s="105">
        <f t="shared" si="12"/>
        <v>0</v>
      </c>
      <c r="S33" s="105">
        <f t="shared" si="12"/>
        <v>0</v>
      </c>
      <c r="T33" s="105">
        <f t="shared" si="12"/>
        <v>0</v>
      </c>
      <c r="U33" s="105">
        <f t="shared" si="12"/>
        <v>0</v>
      </c>
      <c r="V33" s="105">
        <f t="shared" si="12"/>
        <v>0</v>
      </c>
      <c r="W33" s="105"/>
      <c r="X33" s="105"/>
      <c r="Y33" s="1406" t="s">
        <v>506</v>
      </c>
    </row>
    <row r="34" spans="1:26" ht="15.6" customHeight="1">
      <c r="A34" s="604" t="s">
        <v>419</v>
      </c>
      <c r="B34" s="604"/>
      <c r="C34" s="604"/>
      <c r="D34" s="605"/>
      <c r="E34" s="605"/>
      <c r="F34" s="605"/>
      <c r="G34" s="605"/>
      <c r="H34" s="605"/>
      <c r="I34" s="605"/>
      <c r="J34" s="605"/>
      <c r="K34" s="595">
        <f>'Budget Summary'!K30</f>
        <v>0</v>
      </c>
      <c r="L34" s="596">
        <f t="shared" si="5"/>
        <v>0</v>
      </c>
      <c r="M34" s="105"/>
      <c r="N34" s="105"/>
      <c r="O34" s="103"/>
      <c r="P34" s="103"/>
      <c r="Q34" s="103"/>
      <c r="R34" s="106"/>
      <c r="S34" s="103"/>
      <c r="T34" s="103"/>
      <c r="U34" s="103"/>
      <c r="V34" s="103"/>
      <c r="W34" s="103"/>
      <c r="X34" s="103"/>
      <c r="Y34" s="1406"/>
    </row>
    <row r="35" spans="1:26" ht="15.6" customHeight="1">
      <c r="A35" s="1383" t="s">
        <v>393</v>
      </c>
      <c r="B35" s="1383"/>
      <c r="C35" s="1383"/>
      <c r="D35" s="1383"/>
      <c r="E35" s="1383"/>
      <c r="F35" s="1383"/>
      <c r="G35" s="1383"/>
      <c r="H35" s="1383"/>
      <c r="I35" s="1383"/>
      <c r="J35" s="1383"/>
      <c r="K35" s="619">
        <f>SUM(K21:K34)</f>
        <v>0</v>
      </c>
      <c r="L35" s="608"/>
      <c r="M35" s="619">
        <f t="shared" ref="M35:X35" si="13">SUM(M21:M34)</f>
        <v>0</v>
      </c>
      <c r="N35" s="619">
        <f t="shared" si="13"/>
        <v>0</v>
      </c>
      <c r="O35" s="619">
        <f t="shared" si="13"/>
        <v>0</v>
      </c>
      <c r="P35" s="619">
        <f t="shared" si="13"/>
        <v>0</v>
      </c>
      <c r="Q35" s="619">
        <f t="shared" si="13"/>
        <v>0</v>
      </c>
      <c r="R35" s="619">
        <f t="shared" si="13"/>
        <v>0</v>
      </c>
      <c r="S35" s="619">
        <f t="shared" si="13"/>
        <v>0</v>
      </c>
      <c r="T35" s="619">
        <f t="shared" si="13"/>
        <v>0</v>
      </c>
      <c r="U35" s="619">
        <f t="shared" si="13"/>
        <v>0</v>
      </c>
      <c r="V35" s="619">
        <f t="shared" si="13"/>
        <v>0</v>
      </c>
      <c r="W35" s="619">
        <f t="shared" si="13"/>
        <v>0</v>
      </c>
      <c r="X35" s="619">
        <f t="shared" si="13"/>
        <v>0</v>
      </c>
      <c r="Y35" s="586"/>
    </row>
    <row r="36" spans="1:26" ht="20.399999999999999">
      <c r="A36" s="609" t="s">
        <v>461</v>
      </c>
      <c r="B36" s="610"/>
      <c r="C36" s="610"/>
      <c r="D36" s="610"/>
      <c r="E36" s="620"/>
      <c r="F36" s="620"/>
      <c r="G36" s="621"/>
      <c r="H36" s="621"/>
      <c r="I36" s="621"/>
      <c r="J36" s="622"/>
      <c r="K36" s="595">
        <f>SUM(M36:X36)</f>
        <v>0</v>
      </c>
      <c r="L36" s="721" t="s">
        <v>462</v>
      </c>
      <c r="M36" s="105"/>
      <c r="N36" s="105"/>
      <c r="O36" s="105"/>
      <c r="P36" s="105"/>
      <c r="Q36" s="105"/>
      <c r="R36" s="105"/>
      <c r="S36" s="105"/>
      <c r="T36" s="105"/>
      <c r="U36" s="105"/>
      <c r="V36" s="105"/>
      <c r="W36" s="105"/>
      <c r="X36" s="105"/>
      <c r="Y36" s="719" t="s">
        <v>507</v>
      </c>
    </row>
    <row r="37" spans="1:26" ht="21.75" customHeight="1">
      <c r="A37" s="703" t="s">
        <v>421</v>
      </c>
      <c r="B37" s="703"/>
      <c r="C37" s="703"/>
      <c r="D37" s="704"/>
      <c r="E37" s="47"/>
      <c r="F37" s="47"/>
      <c r="G37" s="704"/>
      <c r="H37" s="704"/>
      <c r="I37" s="113">
        <v>0</v>
      </c>
      <c r="J37" s="623"/>
      <c r="K37" s="595">
        <f>SUM(M37:X37)</f>
        <v>0</v>
      </c>
      <c r="L37" s="702">
        <f>IF(K37-SUM(M37:X37)=0,0,"Change OD Int Step 2")</f>
        <v>0</v>
      </c>
      <c r="M37" s="108">
        <f t="shared" ref="M37:X37" si="14">IF(M49&lt;0,M49/-12*$I$37,0)</f>
        <v>0</v>
      </c>
      <c r="N37" s="108">
        <f t="shared" si="14"/>
        <v>0</v>
      </c>
      <c r="O37" s="108">
        <f t="shared" si="14"/>
        <v>0</v>
      </c>
      <c r="P37" s="108">
        <f t="shared" si="14"/>
        <v>0</v>
      </c>
      <c r="Q37" s="108">
        <f t="shared" si="14"/>
        <v>0</v>
      </c>
      <c r="R37" s="108">
        <f t="shared" si="14"/>
        <v>0</v>
      </c>
      <c r="S37" s="108">
        <f t="shared" si="14"/>
        <v>0</v>
      </c>
      <c r="T37" s="108">
        <f t="shared" si="14"/>
        <v>0</v>
      </c>
      <c r="U37" s="108">
        <f t="shared" si="14"/>
        <v>0</v>
      </c>
      <c r="V37" s="108">
        <f t="shared" si="14"/>
        <v>0</v>
      </c>
      <c r="W37" s="108">
        <f t="shared" si="14"/>
        <v>0</v>
      </c>
      <c r="X37" s="108">
        <f t="shared" si="14"/>
        <v>0</v>
      </c>
      <c r="Y37" s="586"/>
    </row>
    <row r="38" spans="1:26" ht="15.6" customHeight="1">
      <c r="A38" s="1387" t="s">
        <v>463</v>
      </c>
      <c r="B38" s="1387"/>
      <c r="C38" s="1387"/>
      <c r="D38" s="1388"/>
      <c r="E38" s="1388"/>
      <c r="F38" s="1388"/>
      <c r="G38" s="1388"/>
      <c r="H38" s="1388"/>
      <c r="I38" s="1388"/>
      <c r="J38" s="1388"/>
      <c r="K38" s="595">
        <f>'Budget Summary'!K34</f>
        <v>0</v>
      </c>
      <c r="L38" s="596">
        <f>(K38-SUM(M38:X38))</f>
        <v>0</v>
      </c>
      <c r="M38" s="105"/>
      <c r="N38" s="105"/>
      <c r="O38" s="103"/>
      <c r="P38" s="103"/>
      <c r="Q38" s="103"/>
      <c r="R38" s="106"/>
      <c r="S38" s="105"/>
      <c r="T38" s="103"/>
      <c r="U38" s="103"/>
      <c r="V38" s="103"/>
      <c r="W38" s="103"/>
      <c r="X38" s="103"/>
      <c r="Y38" s="586"/>
    </row>
    <row r="39" spans="1:26" ht="15.6" customHeight="1">
      <c r="A39" s="604" t="s">
        <v>284</v>
      </c>
      <c r="B39" s="604"/>
      <c r="C39" s="604"/>
      <c r="D39" s="605"/>
      <c r="E39" s="605"/>
      <c r="F39" s="605"/>
      <c r="G39" s="605"/>
      <c r="H39" s="605"/>
      <c r="I39" s="605"/>
      <c r="J39" s="605"/>
      <c r="K39" s="595">
        <f>'Budget Summary'!K34</f>
        <v>0</v>
      </c>
      <c r="L39" s="596">
        <f>(K39-SUM(M39:X39))</f>
        <v>0</v>
      </c>
      <c r="M39" s="105"/>
      <c r="N39" s="105"/>
      <c r="O39" s="103"/>
      <c r="P39" s="103"/>
      <c r="Q39" s="103"/>
      <c r="R39" s="106"/>
      <c r="S39" s="105"/>
      <c r="T39" s="103"/>
      <c r="U39" s="103"/>
      <c r="V39" s="103"/>
      <c r="W39" s="103"/>
      <c r="X39" s="103"/>
      <c r="Y39" s="586"/>
    </row>
    <row r="40" spans="1:26" ht="15.6" customHeight="1">
      <c r="A40" s="604" t="s">
        <v>464</v>
      </c>
      <c r="B40" s="604"/>
      <c r="C40" s="604"/>
      <c r="D40" s="605"/>
      <c r="E40" s="605"/>
      <c r="F40" s="605"/>
      <c r="G40" s="605"/>
      <c r="H40" s="605"/>
      <c r="I40" s="605"/>
      <c r="J40" s="605"/>
      <c r="K40" s="595">
        <f>'Budget Summary'!K36</f>
        <v>0</v>
      </c>
      <c r="L40" s="720" t="s">
        <v>465</v>
      </c>
      <c r="M40" s="105"/>
      <c r="N40" s="105"/>
      <c r="O40" s="105"/>
      <c r="P40" s="105"/>
      <c r="Q40" s="105"/>
      <c r="R40" s="105"/>
      <c r="S40" s="105"/>
      <c r="T40" s="105"/>
      <c r="U40" s="105"/>
      <c r="V40" s="105"/>
      <c r="W40" s="105"/>
      <c r="X40" s="105"/>
      <c r="Y40" s="586"/>
    </row>
    <row r="41" spans="1:26" ht="15.6" customHeight="1">
      <c r="A41" s="604" t="s">
        <v>284</v>
      </c>
      <c r="B41" s="604"/>
      <c r="C41" s="604"/>
      <c r="D41" s="605"/>
      <c r="E41" s="605"/>
      <c r="F41" s="605"/>
      <c r="G41" s="605"/>
      <c r="H41" s="605"/>
      <c r="I41" s="605"/>
      <c r="J41" s="605"/>
      <c r="K41" s="595">
        <f>'Budget Summary'!K35</f>
        <v>0</v>
      </c>
      <c r="L41" s="596">
        <f>(K41-SUM(M41:X41))</f>
        <v>0</v>
      </c>
      <c r="M41" s="105"/>
      <c r="N41" s="105"/>
      <c r="O41" s="105"/>
      <c r="P41" s="105"/>
      <c r="Q41" s="105"/>
      <c r="R41" s="105"/>
      <c r="S41" s="105"/>
      <c r="T41" s="105"/>
      <c r="U41" s="105"/>
      <c r="V41" s="105"/>
      <c r="W41" s="105"/>
      <c r="X41" s="105"/>
      <c r="Y41" s="586"/>
    </row>
    <row r="42" spans="1:26" ht="15.6" customHeight="1">
      <c r="A42" s="1387" t="s">
        <v>293</v>
      </c>
      <c r="B42" s="1387"/>
      <c r="C42" s="1387"/>
      <c r="D42" s="1388"/>
      <c r="E42" s="1388"/>
      <c r="F42" s="1388"/>
      <c r="G42" s="1388"/>
      <c r="H42" s="1388"/>
      <c r="I42" s="1388"/>
      <c r="J42" s="1388"/>
      <c r="K42" s="595">
        <f>'Budget Summary'!K37</f>
        <v>0</v>
      </c>
      <c r="L42" s="596">
        <f>(K42-SUM(M42:X42))</f>
        <v>0</v>
      </c>
      <c r="M42" s="105">
        <f>K42/12</f>
        <v>0</v>
      </c>
      <c r="N42" s="105">
        <f t="shared" ref="N42:X42" si="15">M42</f>
        <v>0</v>
      </c>
      <c r="O42" s="105">
        <f t="shared" si="15"/>
        <v>0</v>
      </c>
      <c r="P42" s="105">
        <f t="shared" si="15"/>
        <v>0</v>
      </c>
      <c r="Q42" s="105">
        <f t="shared" si="15"/>
        <v>0</v>
      </c>
      <c r="R42" s="105">
        <f t="shared" si="15"/>
        <v>0</v>
      </c>
      <c r="S42" s="105">
        <f t="shared" si="15"/>
        <v>0</v>
      </c>
      <c r="T42" s="105">
        <f t="shared" si="15"/>
        <v>0</v>
      </c>
      <c r="U42" s="105">
        <f t="shared" si="15"/>
        <v>0</v>
      </c>
      <c r="V42" s="105">
        <f t="shared" si="15"/>
        <v>0</v>
      </c>
      <c r="W42" s="105">
        <f t="shared" si="15"/>
        <v>0</v>
      </c>
      <c r="X42" s="105">
        <f t="shared" si="15"/>
        <v>0</v>
      </c>
      <c r="Y42" s="586"/>
    </row>
    <row r="43" spans="1:26" ht="15.6" customHeight="1">
      <c r="A43" s="1349" t="s">
        <v>466</v>
      </c>
      <c r="B43" s="1350"/>
      <c r="C43" s="1350"/>
      <c r="D43" s="1350"/>
      <c r="E43" s="1350"/>
      <c r="F43" s="1350"/>
      <c r="G43" s="1350"/>
      <c r="H43" s="1350"/>
      <c r="I43" s="1350"/>
      <c r="J43" s="1352"/>
      <c r="K43" s="595">
        <f>SUM(M43:X43)</f>
        <v>0</v>
      </c>
      <c r="M43" s="108">
        <f t="shared" ref="M43:X43" si="16">(SUM(M22:M34)+M36)*$J$17</f>
        <v>0</v>
      </c>
      <c r="N43" s="108">
        <f t="shared" si="16"/>
        <v>0</v>
      </c>
      <c r="O43" s="108">
        <f t="shared" si="16"/>
        <v>0</v>
      </c>
      <c r="P43" s="108">
        <f t="shared" si="16"/>
        <v>0</v>
      </c>
      <c r="Q43" s="108">
        <f t="shared" si="16"/>
        <v>0</v>
      </c>
      <c r="R43" s="108">
        <f t="shared" si="16"/>
        <v>0</v>
      </c>
      <c r="S43" s="108">
        <f t="shared" si="16"/>
        <v>0</v>
      </c>
      <c r="T43" s="108">
        <f t="shared" si="16"/>
        <v>0</v>
      </c>
      <c r="U43" s="108">
        <f t="shared" si="16"/>
        <v>0</v>
      </c>
      <c r="V43" s="108">
        <f t="shared" si="16"/>
        <v>0</v>
      </c>
      <c r="W43" s="108">
        <f t="shared" si="16"/>
        <v>0</v>
      </c>
      <c r="X43" s="108">
        <f t="shared" si="16"/>
        <v>0</v>
      </c>
      <c r="Y43" s="586"/>
      <c r="Z43" s="586"/>
    </row>
    <row r="44" spans="1:26" ht="15.6" customHeight="1">
      <c r="A44" s="1349" t="s">
        <v>467</v>
      </c>
      <c r="B44" s="1350"/>
      <c r="C44" s="1350"/>
      <c r="D44" s="1350"/>
      <c r="E44" s="1350"/>
      <c r="F44" s="1350"/>
      <c r="G44" s="1350"/>
      <c r="H44" s="1350"/>
      <c r="I44" s="1350"/>
      <c r="J44" s="1352"/>
      <c r="K44" s="595">
        <f>SUM(M44:X44)</f>
        <v>0</v>
      </c>
      <c r="L44" s="596"/>
      <c r="M44" s="107">
        <v>0</v>
      </c>
      <c r="N44" s="108"/>
      <c r="O44" s="109">
        <f>(SUM(M17:N17))-(SUM(M43:N43))</f>
        <v>0</v>
      </c>
      <c r="P44" s="109"/>
      <c r="Q44" s="109">
        <f>(SUM(O17:P17))-(SUM(O43:P43))</f>
        <v>0</v>
      </c>
      <c r="R44" s="109"/>
      <c r="S44" s="109">
        <f>(SUM(Q17:R17))-(SUM(Q43:R43))</f>
        <v>0</v>
      </c>
      <c r="T44" s="109"/>
      <c r="U44" s="109">
        <f>(SUM(S17:T17))-(SUM(S43:T43))</f>
        <v>0</v>
      </c>
      <c r="V44" s="109"/>
      <c r="W44" s="109">
        <f>(SUM(U17:V17))-(SUM(U43:V43))</f>
        <v>0</v>
      </c>
      <c r="X44" s="109"/>
      <c r="Y44" s="586"/>
    </row>
    <row r="45" spans="1:26" ht="17.25" customHeight="1">
      <c r="A45" s="1405" t="s">
        <v>294</v>
      </c>
      <c r="B45" s="1405"/>
      <c r="C45" s="1405"/>
      <c r="D45" s="1405"/>
      <c r="E45" s="1405"/>
      <c r="F45" s="1405"/>
      <c r="G45" s="1405"/>
      <c r="H45" s="1405"/>
      <c r="I45" s="1405"/>
      <c r="J45" s="1405"/>
      <c r="K45" s="607">
        <f>SUM(K35:K44)</f>
        <v>0</v>
      </c>
      <c r="L45" s="607"/>
      <c r="M45" s="612">
        <f t="shared" ref="M45:X45" si="17">SUM(M35:M44)</f>
        <v>0</v>
      </c>
      <c r="N45" s="612">
        <f t="shared" si="17"/>
        <v>0</v>
      </c>
      <c r="O45" s="612">
        <f t="shared" si="17"/>
        <v>0</v>
      </c>
      <c r="P45" s="612">
        <f t="shared" si="17"/>
        <v>0</v>
      </c>
      <c r="Q45" s="612">
        <f t="shared" si="17"/>
        <v>0</v>
      </c>
      <c r="R45" s="612">
        <f t="shared" si="17"/>
        <v>0</v>
      </c>
      <c r="S45" s="612">
        <f t="shared" si="17"/>
        <v>0</v>
      </c>
      <c r="T45" s="612">
        <f t="shared" si="17"/>
        <v>0</v>
      </c>
      <c r="U45" s="612">
        <f t="shared" si="17"/>
        <v>0</v>
      </c>
      <c r="V45" s="612">
        <f t="shared" si="17"/>
        <v>0</v>
      </c>
      <c r="W45" s="612">
        <f t="shared" si="17"/>
        <v>0</v>
      </c>
      <c r="X45" s="612">
        <f t="shared" si="17"/>
        <v>0</v>
      </c>
      <c r="Y45" s="586"/>
    </row>
    <row r="46" spans="1:26" s="16" customFormat="1" ht="9" customHeight="1">
      <c r="A46" s="625"/>
      <c r="B46" s="626"/>
      <c r="C46" s="626"/>
      <c r="D46" s="626"/>
      <c r="E46" s="626"/>
      <c r="F46" s="626"/>
      <c r="G46" s="626"/>
      <c r="H46" s="626"/>
      <c r="I46" s="626"/>
      <c r="J46" s="626"/>
      <c r="K46" s="627"/>
      <c r="L46" s="628"/>
      <c r="M46" s="629"/>
      <c r="N46" s="627"/>
      <c r="O46" s="627"/>
      <c r="P46" s="627"/>
      <c r="Q46" s="627"/>
      <c r="R46" s="627"/>
      <c r="S46" s="627"/>
      <c r="T46" s="627"/>
      <c r="U46" s="627"/>
      <c r="V46" s="627"/>
      <c r="W46" s="627"/>
      <c r="X46" s="627"/>
      <c r="Y46" s="586"/>
    </row>
    <row r="47" spans="1:26" ht="22.5" customHeight="1">
      <c r="A47" s="1393" t="s">
        <v>468</v>
      </c>
      <c r="B47" s="1394"/>
      <c r="C47" s="1394"/>
      <c r="D47" s="1394"/>
      <c r="E47" s="1394"/>
      <c r="F47" s="1394"/>
      <c r="G47" s="1394"/>
      <c r="H47" s="1394"/>
      <c r="I47" s="1394"/>
      <c r="J47" s="1395"/>
      <c r="K47" s="612">
        <f>SUM(K18-K45)</f>
        <v>0</v>
      </c>
      <c r="L47" s="612"/>
      <c r="M47" s="612">
        <f t="shared" ref="M47:X47" si="18">SUM(M18-M45)</f>
        <v>0</v>
      </c>
      <c r="N47" s="612">
        <f t="shared" si="18"/>
        <v>0</v>
      </c>
      <c r="O47" s="612">
        <f t="shared" si="18"/>
        <v>0</v>
      </c>
      <c r="P47" s="612">
        <f t="shared" si="18"/>
        <v>0</v>
      </c>
      <c r="Q47" s="612">
        <f t="shared" si="18"/>
        <v>0</v>
      </c>
      <c r="R47" s="612">
        <f t="shared" si="18"/>
        <v>0</v>
      </c>
      <c r="S47" s="612">
        <f t="shared" si="18"/>
        <v>0</v>
      </c>
      <c r="T47" s="612">
        <f t="shared" si="18"/>
        <v>0</v>
      </c>
      <c r="U47" s="612">
        <f t="shared" si="18"/>
        <v>0</v>
      </c>
      <c r="V47" s="612">
        <f t="shared" si="18"/>
        <v>0</v>
      </c>
      <c r="W47" s="612">
        <f t="shared" si="18"/>
        <v>0</v>
      </c>
      <c r="X47" s="612">
        <f t="shared" si="18"/>
        <v>0</v>
      </c>
      <c r="Y47" s="586"/>
    </row>
    <row r="48" spans="1:26" s="16" customFormat="1" ht="4.5" customHeight="1">
      <c r="A48" s="625"/>
      <c r="B48" s="626"/>
      <c r="C48" s="626"/>
      <c r="D48" s="626"/>
      <c r="E48" s="626"/>
      <c r="F48" s="626"/>
      <c r="G48" s="626"/>
      <c r="H48" s="626"/>
      <c r="I48" s="626"/>
      <c r="J48" s="626"/>
      <c r="K48" s="627"/>
      <c r="L48" s="628"/>
      <c r="M48" s="629"/>
      <c r="N48" s="627"/>
      <c r="O48" s="627"/>
      <c r="P48" s="627"/>
      <c r="Q48" s="627"/>
      <c r="R48" s="627"/>
      <c r="S48" s="627"/>
      <c r="T48" s="627"/>
      <c r="U48" s="627"/>
      <c r="V48" s="627"/>
      <c r="W48" s="627"/>
      <c r="X48" s="630"/>
      <c r="Y48" s="586"/>
    </row>
    <row r="49" spans="1:25" ht="22.5" customHeight="1">
      <c r="A49" s="1408" t="s">
        <v>469</v>
      </c>
      <c r="B49" s="1409"/>
      <c r="C49" s="1409"/>
      <c r="D49" s="1409"/>
      <c r="E49" s="1409"/>
      <c r="F49" s="1409"/>
      <c r="G49" s="1409"/>
      <c r="H49" s="1409"/>
      <c r="I49" s="1409"/>
      <c r="J49" s="1410"/>
      <c r="K49" s="631">
        <f>M49</f>
        <v>0</v>
      </c>
      <c r="L49" s="631"/>
      <c r="M49" s="110">
        <v>0</v>
      </c>
      <c r="N49" s="632">
        <f t="shared" ref="N49:X49" si="19">M51</f>
        <v>0</v>
      </c>
      <c r="O49" s="632">
        <f t="shared" si="19"/>
        <v>0</v>
      </c>
      <c r="P49" s="632">
        <f t="shared" si="19"/>
        <v>0</v>
      </c>
      <c r="Q49" s="632">
        <f t="shared" si="19"/>
        <v>0</v>
      </c>
      <c r="R49" s="632">
        <f t="shared" si="19"/>
        <v>0</v>
      </c>
      <c r="S49" s="632">
        <f t="shared" si="19"/>
        <v>0</v>
      </c>
      <c r="T49" s="632">
        <f t="shared" si="19"/>
        <v>0</v>
      </c>
      <c r="U49" s="632">
        <f t="shared" si="19"/>
        <v>0</v>
      </c>
      <c r="V49" s="632">
        <f t="shared" si="19"/>
        <v>0</v>
      </c>
      <c r="W49" s="632">
        <f t="shared" si="19"/>
        <v>0</v>
      </c>
      <c r="X49" s="632">
        <f t="shared" si="19"/>
        <v>0</v>
      </c>
      <c r="Y49" s="586"/>
    </row>
    <row r="50" spans="1:25" ht="4.5" customHeight="1">
      <c r="A50" s="1411"/>
      <c r="B50" s="1412"/>
      <c r="C50" s="1412"/>
      <c r="D50" s="1412"/>
      <c r="E50" s="1412"/>
      <c r="F50" s="1412"/>
      <c r="G50" s="1412"/>
      <c r="H50" s="1412"/>
      <c r="I50" s="1412"/>
      <c r="J50" s="1412"/>
      <c r="K50" s="1412"/>
      <c r="L50" s="1412"/>
      <c r="M50" s="1412"/>
      <c r="N50" s="1412"/>
      <c r="O50" s="1412"/>
      <c r="P50" s="1412"/>
      <c r="Q50" s="1412"/>
      <c r="R50" s="1412"/>
      <c r="S50" s="1413"/>
      <c r="T50" s="633"/>
      <c r="U50" s="633"/>
      <c r="Y50" s="586"/>
    </row>
    <row r="51" spans="1:25" ht="21.75" customHeight="1">
      <c r="A51" s="1393" t="s">
        <v>470</v>
      </c>
      <c r="B51" s="1394"/>
      <c r="C51" s="1394"/>
      <c r="D51" s="1394"/>
      <c r="E51" s="1394"/>
      <c r="F51" s="1394"/>
      <c r="G51" s="1394"/>
      <c r="H51" s="1394"/>
      <c r="I51" s="1394"/>
      <c r="J51" s="1394"/>
      <c r="K51" s="612">
        <f>X51</f>
        <v>0</v>
      </c>
      <c r="L51" s="607"/>
      <c r="M51" s="612">
        <f t="shared" ref="M51:X51" si="20">M49+M47</f>
        <v>0</v>
      </c>
      <c r="N51" s="612">
        <f t="shared" si="20"/>
        <v>0</v>
      </c>
      <c r="O51" s="612">
        <f t="shared" si="20"/>
        <v>0</v>
      </c>
      <c r="P51" s="612">
        <f t="shared" si="20"/>
        <v>0</v>
      </c>
      <c r="Q51" s="612">
        <f t="shared" si="20"/>
        <v>0</v>
      </c>
      <c r="R51" s="612">
        <f t="shared" si="20"/>
        <v>0</v>
      </c>
      <c r="S51" s="612">
        <f t="shared" si="20"/>
        <v>0</v>
      </c>
      <c r="T51" s="612">
        <f t="shared" si="20"/>
        <v>0</v>
      </c>
      <c r="U51" s="612">
        <f t="shared" si="20"/>
        <v>0</v>
      </c>
      <c r="V51" s="612">
        <f t="shared" si="20"/>
        <v>0</v>
      </c>
      <c r="W51" s="612">
        <f t="shared" si="20"/>
        <v>0</v>
      </c>
      <c r="X51" s="612">
        <f t="shared" si="20"/>
        <v>0</v>
      </c>
      <c r="Y51" s="586"/>
    </row>
    <row r="52" spans="1:25" ht="9.75" customHeight="1">
      <c r="A52" s="94"/>
      <c r="K52" s="1407"/>
      <c r="L52" s="1407"/>
      <c r="M52" s="1407"/>
      <c r="N52" s="1407"/>
      <c r="O52" s="1407"/>
      <c r="P52" s="1407"/>
      <c r="Q52" s="1407"/>
      <c r="R52" s="1407"/>
      <c r="S52" s="1407"/>
      <c r="T52" s="94"/>
      <c r="U52" s="94"/>
      <c r="V52" s="94"/>
      <c r="W52" s="94"/>
      <c r="X52" s="94"/>
      <c r="Y52" s="361"/>
    </row>
    <row r="53" spans="1:25" ht="15" customHeight="1">
      <c r="A53" s="1391" t="s">
        <v>471</v>
      </c>
      <c r="B53" s="1391"/>
      <c r="C53" s="1391"/>
      <c r="D53" s="1391"/>
      <c r="E53" s="1391"/>
      <c r="F53" s="1391"/>
      <c r="G53" s="1391"/>
      <c r="H53" s="1391"/>
      <c r="I53" s="1391"/>
      <c r="J53" s="1391"/>
      <c r="K53" s="1391"/>
      <c r="L53" s="1391"/>
      <c r="M53" s="1391"/>
      <c r="N53" s="1391"/>
      <c r="O53" s="1391"/>
      <c r="P53" s="1391"/>
      <c r="Q53" s="1391"/>
      <c r="R53" s="1391"/>
      <c r="S53" s="1391"/>
      <c r="T53" s="1391"/>
      <c r="U53" s="1391"/>
      <c r="V53" s="1391"/>
      <c r="W53" s="1391"/>
      <c r="X53" s="1391"/>
      <c r="Y53" s="16"/>
    </row>
    <row r="54" spans="1:25" ht="17.100000000000001" customHeight="1">
      <c r="A54" s="1391"/>
      <c r="B54" s="1391"/>
      <c r="C54" s="1391"/>
      <c r="D54" s="1391"/>
      <c r="E54" s="1391"/>
      <c r="F54" s="1391"/>
      <c r="G54" s="1391"/>
      <c r="H54" s="1391"/>
      <c r="I54" s="1391"/>
      <c r="J54" s="1391"/>
      <c r="K54" s="1391"/>
      <c r="L54" s="1391"/>
      <c r="M54" s="1391"/>
      <c r="N54" s="1391"/>
      <c r="O54" s="1391"/>
      <c r="P54" s="1391"/>
      <c r="Q54" s="1391"/>
      <c r="R54" s="1391"/>
      <c r="S54" s="1391"/>
      <c r="T54" s="1391"/>
      <c r="U54" s="1391"/>
      <c r="V54" s="1391"/>
      <c r="W54" s="1391"/>
      <c r="X54" s="1391"/>
      <c r="Y54" s="16"/>
    </row>
    <row r="55" spans="1:25">
      <c r="A55" s="386"/>
      <c r="B55" s="16"/>
      <c r="C55" s="16"/>
      <c r="D55" s="16"/>
      <c r="E55" s="16"/>
      <c r="F55" s="16"/>
      <c r="G55" s="16"/>
      <c r="H55" s="16"/>
      <c r="I55" s="16"/>
      <c r="J55" s="16"/>
      <c r="K55" s="16"/>
      <c r="L55" s="16"/>
      <c r="M55" s="16"/>
      <c r="N55" s="16"/>
      <c r="O55" s="16"/>
      <c r="P55" s="16"/>
      <c r="Q55" s="16"/>
      <c r="R55" s="16"/>
      <c r="S55" s="16"/>
      <c r="T55" s="16"/>
      <c r="U55" s="16"/>
      <c r="V55" s="16"/>
      <c r="W55" s="16"/>
      <c r="X55" s="16"/>
      <c r="Y55" s="16"/>
    </row>
    <row r="56" spans="1:25">
      <c r="A56" s="386"/>
      <c r="B56" s="16"/>
      <c r="C56" s="16"/>
      <c r="D56" s="16"/>
      <c r="E56" s="16"/>
      <c r="F56" s="16"/>
      <c r="G56" s="16"/>
      <c r="H56" s="16"/>
      <c r="I56" s="16"/>
      <c r="J56" s="16"/>
      <c r="K56" s="16"/>
      <c r="L56" s="680"/>
      <c r="M56" s="680"/>
      <c r="N56" s="680"/>
      <c r="O56" s="680"/>
      <c r="P56" s="680"/>
      <c r="Q56" s="680"/>
      <c r="R56" s="680"/>
      <c r="S56" s="680"/>
      <c r="T56" s="680"/>
      <c r="U56" s="680"/>
      <c r="V56" s="680"/>
      <c r="W56" s="680"/>
      <c r="X56" s="680"/>
      <c r="Y56" s="16"/>
    </row>
    <row r="57" spans="1:25">
      <c r="A57" s="386"/>
      <c r="B57" s="16"/>
      <c r="C57" s="16"/>
      <c r="D57" s="16"/>
      <c r="E57" s="16"/>
      <c r="F57" s="16"/>
      <c r="G57" s="16"/>
      <c r="H57" s="16"/>
      <c r="I57" s="16"/>
      <c r="J57" s="16"/>
      <c r="K57" s="16"/>
      <c r="L57" s="27"/>
      <c r="M57" s="27"/>
      <c r="N57" s="27"/>
      <c r="O57" s="27"/>
      <c r="P57" s="27"/>
      <c r="Q57" s="27"/>
      <c r="R57" s="27"/>
      <c r="S57" s="27"/>
      <c r="T57" s="27"/>
      <c r="U57" s="27"/>
      <c r="V57" s="27"/>
      <c r="W57" s="27"/>
      <c r="X57" s="27"/>
      <c r="Y57" s="361"/>
    </row>
    <row r="58" spans="1:25">
      <c r="A58" s="386"/>
      <c r="B58" s="16"/>
      <c r="C58" s="16"/>
      <c r="D58" s="16"/>
      <c r="E58" s="16"/>
      <c r="F58" s="16"/>
      <c r="G58" s="16"/>
      <c r="H58" s="16"/>
      <c r="I58" s="16"/>
      <c r="J58" s="16"/>
      <c r="K58" s="16"/>
      <c r="L58" s="16"/>
      <c r="M58" s="16"/>
      <c r="N58" s="16"/>
      <c r="O58" s="16"/>
      <c r="P58" s="16"/>
      <c r="Q58" s="16"/>
      <c r="R58" s="16"/>
      <c r="S58" s="16"/>
      <c r="T58" s="16"/>
      <c r="U58" s="16"/>
      <c r="V58" s="16"/>
      <c r="W58" s="16"/>
      <c r="X58" s="16"/>
      <c r="Y58" s="361"/>
    </row>
    <row r="59" spans="1:25">
      <c r="A59" s="386"/>
      <c r="B59" s="16"/>
      <c r="C59" s="16"/>
      <c r="D59" s="16"/>
      <c r="E59" s="16"/>
      <c r="F59" s="16"/>
      <c r="G59" s="16"/>
      <c r="H59" s="16"/>
      <c r="I59" s="16"/>
      <c r="J59" s="16"/>
      <c r="K59" s="16"/>
      <c r="L59" s="16"/>
      <c r="M59" s="16"/>
      <c r="N59" s="16"/>
      <c r="O59" s="16"/>
      <c r="P59" s="16"/>
      <c r="Q59" s="16"/>
      <c r="R59" s="16"/>
      <c r="S59" s="16"/>
      <c r="T59" s="16"/>
      <c r="U59" s="16"/>
      <c r="V59" s="16"/>
      <c r="W59" s="16"/>
      <c r="X59" s="16"/>
      <c r="Y59" s="361"/>
    </row>
    <row r="60" spans="1:25">
      <c r="A60" s="386"/>
      <c r="B60" s="16"/>
      <c r="C60" s="16"/>
      <c r="D60" s="16"/>
      <c r="E60" s="16"/>
      <c r="F60" s="16"/>
      <c r="G60" s="16"/>
      <c r="H60" s="16"/>
      <c r="I60" s="16"/>
      <c r="J60" s="16"/>
      <c r="K60" s="16"/>
      <c r="L60" s="16"/>
      <c r="M60" s="16"/>
      <c r="N60" s="16"/>
      <c r="O60" s="16"/>
      <c r="P60" s="16"/>
      <c r="Q60" s="16"/>
      <c r="R60" s="16"/>
      <c r="S60" s="16"/>
      <c r="T60" s="16"/>
      <c r="U60" s="16"/>
      <c r="V60" s="16"/>
      <c r="W60" s="16"/>
      <c r="X60" s="16"/>
      <c r="Y60" s="361"/>
    </row>
    <row r="61" spans="1:25">
      <c r="A61" s="16"/>
      <c r="B61" s="16"/>
      <c r="C61" s="16"/>
      <c r="D61" s="16"/>
      <c r="E61" s="16"/>
      <c r="F61" s="16"/>
      <c r="G61" s="16"/>
      <c r="H61" s="16"/>
      <c r="I61" s="16"/>
      <c r="J61" s="16"/>
      <c r="K61" s="16"/>
      <c r="L61" s="16"/>
      <c r="M61" s="16"/>
      <c r="N61" s="16"/>
      <c r="O61" s="16"/>
      <c r="P61" s="16"/>
      <c r="Q61" s="16"/>
      <c r="R61" s="16"/>
      <c r="S61" s="16"/>
      <c r="T61" s="16"/>
      <c r="U61" s="16"/>
      <c r="V61" s="16"/>
      <c r="W61" s="16"/>
      <c r="X61" s="16"/>
      <c r="Y61" s="361"/>
    </row>
    <row r="62" spans="1:25">
      <c r="A62" s="16"/>
      <c r="B62" s="16"/>
      <c r="C62" s="16"/>
      <c r="D62" s="16"/>
      <c r="E62" s="16"/>
      <c r="F62" s="16"/>
      <c r="G62" s="16"/>
      <c r="H62" s="16"/>
      <c r="I62" s="16"/>
      <c r="J62" s="16"/>
      <c r="K62" s="16"/>
      <c r="L62" s="16"/>
      <c r="M62" s="16"/>
      <c r="N62" s="16"/>
      <c r="O62" s="16"/>
      <c r="P62" s="16"/>
      <c r="Q62" s="16"/>
      <c r="R62" s="16"/>
      <c r="S62" s="16"/>
      <c r="T62" s="16"/>
      <c r="U62" s="16"/>
      <c r="V62" s="16"/>
      <c r="W62" s="16"/>
      <c r="X62" s="16"/>
      <c r="Y62" s="361"/>
    </row>
    <row r="63" spans="1:25">
      <c r="A63" s="16"/>
      <c r="B63" s="16"/>
      <c r="C63" s="16"/>
      <c r="D63" s="16"/>
      <c r="E63" s="16"/>
      <c r="F63" s="16"/>
      <c r="G63" s="16"/>
      <c r="H63" s="16"/>
      <c r="I63" s="16"/>
      <c r="J63" s="16"/>
      <c r="K63" s="16"/>
      <c r="L63" s="16"/>
      <c r="M63" s="16"/>
      <c r="N63" s="16"/>
      <c r="O63" s="16"/>
      <c r="P63" s="16"/>
      <c r="Q63" s="16"/>
      <c r="R63" s="16"/>
      <c r="S63" s="16"/>
      <c r="T63" s="16"/>
      <c r="U63" s="16"/>
      <c r="V63" s="16"/>
      <c r="W63" s="16"/>
      <c r="X63" s="16"/>
      <c r="Y63" s="361"/>
    </row>
    <row r="64" spans="1:25">
      <c r="A64" s="16"/>
      <c r="B64" s="16"/>
      <c r="C64" s="16"/>
      <c r="D64" s="16"/>
      <c r="E64" s="16"/>
      <c r="F64" s="16"/>
      <c r="G64" s="16"/>
      <c r="H64" s="16"/>
      <c r="I64" s="16"/>
      <c r="J64" s="16"/>
      <c r="K64" s="16"/>
      <c r="L64" s="16"/>
      <c r="M64" s="16"/>
      <c r="N64" s="16"/>
      <c r="O64" s="16"/>
      <c r="P64" s="16"/>
      <c r="Q64" s="16"/>
      <c r="R64" s="16"/>
      <c r="S64" s="16"/>
      <c r="T64" s="16"/>
      <c r="U64" s="16"/>
      <c r="V64" s="16"/>
      <c r="W64" s="16"/>
      <c r="X64" s="16"/>
      <c r="Y64" s="361"/>
    </row>
  </sheetData>
  <sheetProtection algorithmName="SHA-512" hashValue="XJvRQq0Q1XDoelF/KdTU5eItj+MyvpbfMLiE1yaWI1U+xSWl6JzeLbj5zz3zJnM2D9LDp1Dype+IGFsi5jXIXA==" saltValue="JdRcoVDMgO+lmCN+DP9pAQ==" spinCount="100000" sheet="1" selectLockedCells="1"/>
  <mergeCells count="31">
    <mergeCell ref="K2:O2"/>
    <mergeCell ref="P2:Q2"/>
    <mergeCell ref="H3:J3"/>
    <mergeCell ref="A4:S4"/>
    <mergeCell ref="A20:J20"/>
    <mergeCell ref="I2:J2"/>
    <mergeCell ref="A16:J16"/>
    <mergeCell ref="A17:I17"/>
    <mergeCell ref="A18:J18"/>
    <mergeCell ref="A14:J14"/>
    <mergeCell ref="Y5:Y6"/>
    <mergeCell ref="A9:D9"/>
    <mergeCell ref="A12:J12"/>
    <mergeCell ref="A5:J6"/>
    <mergeCell ref="L5:L6"/>
    <mergeCell ref="Y9:Y10"/>
    <mergeCell ref="Y7:Y8"/>
    <mergeCell ref="Y33:Y34"/>
    <mergeCell ref="A51:J51"/>
    <mergeCell ref="K52:S52"/>
    <mergeCell ref="A53:X54"/>
    <mergeCell ref="A15:J15"/>
    <mergeCell ref="A42:J42"/>
    <mergeCell ref="A43:J43"/>
    <mergeCell ref="A44:J44"/>
    <mergeCell ref="A45:J45"/>
    <mergeCell ref="A47:J47"/>
    <mergeCell ref="A49:J49"/>
    <mergeCell ref="A50:S50"/>
    <mergeCell ref="A38:J38"/>
    <mergeCell ref="A35:J35"/>
  </mergeCells>
  <conditionalFormatting sqref="K35 M35:X49 K51:X51">
    <cfRule type="cellIs" dxfId="12" priority="19" stopIfTrue="1" operator="lessThan">
      <formula>0</formula>
    </cfRule>
  </conditionalFormatting>
  <conditionalFormatting sqref="K43:K44 K45:L49">
    <cfRule type="cellIs" dxfId="11" priority="18" stopIfTrue="1" operator="lessThan">
      <formula>0</formula>
    </cfRule>
  </conditionalFormatting>
  <conditionalFormatting sqref="L37">
    <cfRule type="expression" dxfId="10" priority="14">
      <formula>K37-SUM(M37:X37)&lt;&gt;0</formula>
    </cfRule>
    <cfRule type="expression" dxfId="9" priority="15">
      <formula>"IF(K36-SUM(M36:X36)=0"</formula>
    </cfRule>
  </conditionalFormatting>
  <conditionalFormatting sqref="L40">
    <cfRule type="expression" dxfId="8" priority="12">
      <formula>K40-SUM(M40:X40)&lt;&gt;0</formula>
    </cfRule>
    <cfRule type="expression" dxfId="7" priority="13">
      <formula>"IF(K36-SUM(M36:X36)=0"</formula>
    </cfRule>
  </conditionalFormatting>
  <conditionalFormatting sqref="Q3 X3">
    <cfRule type="cellIs" dxfId="6" priority="16" stopIfTrue="1" operator="greaterThan">
      <formula>0</formula>
    </cfRule>
    <cfRule type="cellIs" dxfId="5" priority="17" stopIfTrue="1" operator="equal">
      <formula>0</formula>
    </cfRule>
  </conditionalFormatting>
  <hyperlinks>
    <hyperlink ref="L37" location="'Step 2 CM Annual Budget Input'!G141" display="'Step 2 CM Annual Budget Input'!G141" xr:uid="{8F28AED7-1CB3-483F-A830-F7D375DAE391}"/>
  </hyperlinks>
  <printOptions horizontalCentered="1" verticalCentered="1"/>
  <pageMargins left="3.937007874015748E-2" right="3.937007874015748E-2" top="3.937007874015748E-2" bottom="3.937007874015748E-2" header="0.31496062992125984" footer="0.31496062992125984"/>
  <pageSetup paperSize="8" scale="92" orientation="landscape" r:id="rId1"/>
  <ignoredErrors>
    <ignoredError sqref="N25:X31 M42:X42 N33:V33"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5B64FD3-FC6E-4030-9D7B-1AC9E9768632}">
          <x14:formula1>
            <xm:f>'Tax lists'!$A$13:$A$16</xm:f>
          </x14:formula1>
          <xm:sqref>H9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A712-EA4C-4C48-865A-C4518FD93ED9}">
  <sheetPr>
    <tabColor rgb="FFBFE1A3"/>
    <pageSetUpPr autoPageBreaks="0" fitToPage="1"/>
  </sheetPr>
  <dimension ref="A1:AA64"/>
  <sheetViews>
    <sheetView workbookViewId="0">
      <pane xSplit="12" ySplit="6" topLeftCell="M7" activePane="bottomRight" state="frozen"/>
      <selection pane="topRight" activeCell="M1" sqref="M1"/>
      <selection pane="bottomLeft" activeCell="A7" sqref="A7"/>
      <selection pane="bottomRight" activeCell="I37" sqref="I37"/>
    </sheetView>
  </sheetViews>
  <sheetFormatPr defaultColWidth="9.33203125" defaultRowHeight="14.4"/>
  <cols>
    <col min="1" max="1" width="10.33203125" customWidth="1"/>
    <col min="2" max="2" width="1.5546875" customWidth="1"/>
    <col min="3" max="3" width="2.6640625" customWidth="1"/>
    <col min="4" max="4" width="3.5546875" customWidth="1"/>
    <col min="5" max="5" width="2.44140625" customWidth="1"/>
    <col min="6" max="6" width="6.33203125" customWidth="1"/>
    <col min="7" max="7" width="10.33203125" customWidth="1"/>
    <col min="8" max="8" width="5.44140625" customWidth="1"/>
    <col min="9" max="9" width="7.44140625" customWidth="1"/>
    <col min="10" max="10" width="7.6640625" customWidth="1"/>
    <col min="11" max="11" width="15.33203125" customWidth="1"/>
    <col min="12" max="24" width="11.5546875" customWidth="1"/>
    <col min="25" max="25" width="43.44140625" style="100" customWidth="1"/>
    <col min="27" max="27" width="10.5546875" customWidth="1"/>
    <col min="257" max="257" width="10.33203125" customWidth="1"/>
    <col min="258" max="258" width="1.5546875" customWidth="1"/>
    <col min="259" max="259" width="2.6640625" customWidth="1"/>
    <col min="260" max="260" width="3.5546875" customWidth="1"/>
    <col min="261" max="261" width="2.44140625" customWidth="1"/>
    <col min="262" max="262" width="6.33203125" customWidth="1"/>
    <col min="263" max="263" width="10.33203125" customWidth="1"/>
    <col min="264" max="264" width="5.44140625" customWidth="1"/>
    <col min="265" max="265" width="7.44140625" customWidth="1"/>
    <col min="266" max="266" width="7.6640625" customWidth="1"/>
    <col min="267" max="267" width="15.33203125" customWidth="1"/>
    <col min="268" max="280" width="11.5546875" customWidth="1"/>
    <col min="281" max="281" width="43.44140625" customWidth="1"/>
    <col min="513" max="513" width="10.33203125" customWidth="1"/>
    <col min="514" max="514" width="1.5546875" customWidth="1"/>
    <col min="515" max="515" width="2.6640625" customWidth="1"/>
    <col min="516" max="516" width="3.5546875" customWidth="1"/>
    <col min="517" max="517" width="2.44140625" customWidth="1"/>
    <col min="518" max="518" width="6.33203125" customWidth="1"/>
    <col min="519" max="519" width="10.33203125" customWidth="1"/>
    <col min="520" max="520" width="5.44140625" customWidth="1"/>
    <col min="521" max="521" width="7.44140625" customWidth="1"/>
    <col min="522" max="522" width="7.6640625" customWidth="1"/>
    <col min="523" max="523" width="15.33203125" customWidth="1"/>
    <col min="524" max="536" width="11.5546875" customWidth="1"/>
    <col min="537" max="537" width="43.44140625" customWidth="1"/>
    <col min="769" max="769" width="10.33203125" customWidth="1"/>
    <col min="770" max="770" width="1.5546875" customWidth="1"/>
    <col min="771" max="771" width="2.6640625" customWidth="1"/>
    <col min="772" max="772" width="3.5546875" customWidth="1"/>
    <col min="773" max="773" width="2.44140625" customWidth="1"/>
    <col min="774" max="774" width="6.33203125" customWidth="1"/>
    <col min="775" max="775" width="10.33203125" customWidth="1"/>
    <col min="776" max="776" width="5.44140625" customWidth="1"/>
    <col min="777" max="777" width="7.44140625" customWidth="1"/>
    <col min="778" max="778" width="7.6640625" customWidth="1"/>
    <col min="779" max="779" width="15.33203125" customWidth="1"/>
    <col min="780" max="792" width="11.5546875" customWidth="1"/>
    <col min="793" max="793" width="43.44140625" customWidth="1"/>
    <col min="1025" max="1025" width="10.33203125" customWidth="1"/>
    <col min="1026" max="1026" width="1.5546875" customWidth="1"/>
    <col min="1027" max="1027" width="2.6640625" customWidth="1"/>
    <col min="1028" max="1028" width="3.5546875" customWidth="1"/>
    <col min="1029" max="1029" width="2.44140625" customWidth="1"/>
    <col min="1030" max="1030" width="6.33203125" customWidth="1"/>
    <col min="1031" max="1031" width="10.33203125" customWidth="1"/>
    <col min="1032" max="1032" width="5.44140625" customWidth="1"/>
    <col min="1033" max="1033" width="7.44140625" customWidth="1"/>
    <col min="1034" max="1034" width="7.6640625" customWidth="1"/>
    <col min="1035" max="1035" width="15.33203125" customWidth="1"/>
    <col min="1036" max="1048" width="11.5546875" customWidth="1"/>
    <col min="1049" max="1049" width="43.44140625" customWidth="1"/>
    <col min="1281" max="1281" width="10.33203125" customWidth="1"/>
    <col min="1282" max="1282" width="1.5546875" customWidth="1"/>
    <col min="1283" max="1283" width="2.6640625" customWidth="1"/>
    <col min="1284" max="1284" width="3.5546875" customWidth="1"/>
    <col min="1285" max="1285" width="2.44140625" customWidth="1"/>
    <col min="1286" max="1286" width="6.33203125" customWidth="1"/>
    <col min="1287" max="1287" width="10.33203125" customWidth="1"/>
    <col min="1288" max="1288" width="5.44140625" customWidth="1"/>
    <col min="1289" max="1289" width="7.44140625" customWidth="1"/>
    <col min="1290" max="1290" width="7.6640625" customWidth="1"/>
    <col min="1291" max="1291" width="15.33203125" customWidth="1"/>
    <col min="1292" max="1304" width="11.5546875" customWidth="1"/>
    <col min="1305" max="1305" width="43.44140625" customWidth="1"/>
    <col min="1537" max="1537" width="10.33203125" customWidth="1"/>
    <col min="1538" max="1538" width="1.5546875" customWidth="1"/>
    <col min="1539" max="1539" width="2.6640625" customWidth="1"/>
    <col min="1540" max="1540" width="3.5546875" customWidth="1"/>
    <col min="1541" max="1541" width="2.44140625" customWidth="1"/>
    <col min="1542" max="1542" width="6.33203125" customWidth="1"/>
    <col min="1543" max="1543" width="10.33203125" customWidth="1"/>
    <col min="1544" max="1544" width="5.44140625" customWidth="1"/>
    <col min="1545" max="1545" width="7.44140625" customWidth="1"/>
    <col min="1546" max="1546" width="7.6640625" customWidth="1"/>
    <col min="1547" max="1547" width="15.33203125" customWidth="1"/>
    <col min="1548" max="1560" width="11.5546875" customWidth="1"/>
    <col min="1561" max="1561" width="43.44140625" customWidth="1"/>
    <col min="1793" max="1793" width="10.33203125" customWidth="1"/>
    <col min="1794" max="1794" width="1.5546875" customWidth="1"/>
    <col min="1795" max="1795" width="2.6640625" customWidth="1"/>
    <col min="1796" max="1796" width="3.5546875" customWidth="1"/>
    <col min="1797" max="1797" width="2.44140625" customWidth="1"/>
    <col min="1798" max="1798" width="6.33203125" customWidth="1"/>
    <col min="1799" max="1799" width="10.33203125" customWidth="1"/>
    <col min="1800" max="1800" width="5.44140625" customWidth="1"/>
    <col min="1801" max="1801" width="7.44140625" customWidth="1"/>
    <col min="1802" max="1802" width="7.6640625" customWidth="1"/>
    <col min="1803" max="1803" width="15.33203125" customWidth="1"/>
    <col min="1804" max="1816" width="11.5546875" customWidth="1"/>
    <col min="1817" max="1817" width="43.44140625" customWidth="1"/>
    <col min="2049" max="2049" width="10.33203125" customWidth="1"/>
    <col min="2050" max="2050" width="1.5546875" customWidth="1"/>
    <col min="2051" max="2051" width="2.6640625" customWidth="1"/>
    <col min="2052" max="2052" width="3.5546875" customWidth="1"/>
    <col min="2053" max="2053" width="2.44140625" customWidth="1"/>
    <col min="2054" max="2054" width="6.33203125" customWidth="1"/>
    <col min="2055" max="2055" width="10.33203125" customWidth="1"/>
    <col min="2056" max="2056" width="5.44140625" customWidth="1"/>
    <col min="2057" max="2057" width="7.44140625" customWidth="1"/>
    <col min="2058" max="2058" width="7.6640625" customWidth="1"/>
    <col min="2059" max="2059" width="15.33203125" customWidth="1"/>
    <col min="2060" max="2072" width="11.5546875" customWidth="1"/>
    <col min="2073" max="2073" width="43.44140625" customWidth="1"/>
    <col min="2305" max="2305" width="10.33203125" customWidth="1"/>
    <col min="2306" max="2306" width="1.5546875" customWidth="1"/>
    <col min="2307" max="2307" width="2.6640625" customWidth="1"/>
    <col min="2308" max="2308" width="3.5546875" customWidth="1"/>
    <col min="2309" max="2309" width="2.44140625" customWidth="1"/>
    <col min="2310" max="2310" width="6.33203125" customWidth="1"/>
    <col min="2311" max="2311" width="10.33203125" customWidth="1"/>
    <col min="2312" max="2312" width="5.44140625" customWidth="1"/>
    <col min="2313" max="2313" width="7.44140625" customWidth="1"/>
    <col min="2314" max="2314" width="7.6640625" customWidth="1"/>
    <col min="2315" max="2315" width="15.33203125" customWidth="1"/>
    <col min="2316" max="2328" width="11.5546875" customWidth="1"/>
    <col min="2329" max="2329" width="43.44140625" customWidth="1"/>
    <col min="2561" max="2561" width="10.33203125" customWidth="1"/>
    <col min="2562" max="2562" width="1.5546875" customWidth="1"/>
    <col min="2563" max="2563" width="2.6640625" customWidth="1"/>
    <col min="2564" max="2564" width="3.5546875" customWidth="1"/>
    <col min="2565" max="2565" width="2.44140625" customWidth="1"/>
    <col min="2566" max="2566" width="6.33203125" customWidth="1"/>
    <col min="2567" max="2567" width="10.33203125" customWidth="1"/>
    <col min="2568" max="2568" width="5.44140625" customWidth="1"/>
    <col min="2569" max="2569" width="7.44140625" customWidth="1"/>
    <col min="2570" max="2570" width="7.6640625" customWidth="1"/>
    <col min="2571" max="2571" width="15.33203125" customWidth="1"/>
    <col min="2572" max="2584" width="11.5546875" customWidth="1"/>
    <col min="2585" max="2585" width="43.44140625" customWidth="1"/>
    <col min="2817" max="2817" width="10.33203125" customWidth="1"/>
    <col min="2818" max="2818" width="1.5546875" customWidth="1"/>
    <col min="2819" max="2819" width="2.6640625" customWidth="1"/>
    <col min="2820" max="2820" width="3.5546875" customWidth="1"/>
    <col min="2821" max="2821" width="2.44140625" customWidth="1"/>
    <col min="2822" max="2822" width="6.33203125" customWidth="1"/>
    <col min="2823" max="2823" width="10.33203125" customWidth="1"/>
    <col min="2824" max="2824" width="5.44140625" customWidth="1"/>
    <col min="2825" max="2825" width="7.44140625" customWidth="1"/>
    <col min="2826" max="2826" width="7.6640625" customWidth="1"/>
    <col min="2827" max="2827" width="15.33203125" customWidth="1"/>
    <col min="2828" max="2840" width="11.5546875" customWidth="1"/>
    <col min="2841" max="2841" width="43.44140625" customWidth="1"/>
    <col min="3073" max="3073" width="10.33203125" customWidth="1"/>
    <col min="3074" max="3074" width="1.5546875" customWidth="1"/>
    <col min="3075" max="3075" width="2.6640625" customWidth="1"/>
    <col min="3076" max="3076" width="3.5546875" customWidth="1"/>
    <col min="3077" max="3077" width="2.44140625" customWidth="1"/>
    <col min="3078" max="3078" width="6.33203125" customWidth="1"/>
    <col min="3079" max="3079" width="10.33203125" customWidth="1"/>
    <col min="3080" max="3080" width="5.44140625" customWidth="1"/>
    <col min="3081" max="3081" width="7.44140625" customWidth="1"/>
    <col min="3082" max="3082" width="7.6640625" customWidth="1"/>
    <col min="3083" max="3083" width="15.33203125" customWidth="1"/>
    <col min="3084" max="3096" width="11.5546875" customWidth="1"/>
    <col min="3097" max="3097" width="43.44140625" customWidth="1"/>
    <col min="3329" max="3329" width="10.33203125" customWidth="1"/>
    <col min="3330" max="3330" width="1.5546875" customWidth="1"/>
    <col min="3331" max="3331" width="2.6640625" customWidth="1"/>
    <col min="3332" max="3332" width="3.5546875" customWidth="1"/>
    <col min="3333" max="3333" width="2.44140625" customWidth="1"/>
    <col min="3334" max="3334" width="6.33203125" customWidth="1"/>
    <col min="3335" max="3335" width="10.33203125" customWidth="1"/>
    <col min="3336" max="3336" width="5.44140625" customWidth="1"/>
    <col min="3337" max="3337" width="7.44140625" customWidth="1"/>
    <col min="3338" max="3338" width="7.6640625" customWidth="1"/>
    <col min="3339" max="3339" width="15.33203125" customWidth="1"/>
    <col min="3340" max="3352" width="11.5546875" customWidth="1"/>
    <col min="3353" max="3353" width="43.44140625" customWidth="1"/>
    <col min="3585" max="3585" width="10.33203125" customWidth="1"/>
    <col min="3586" max="3586" width="1.5546875" customWidth="1"/>
    <col min="3587" max="3587" width="2.6640625" customWidth="1"/>
    <col min="3588" max="3588" width="3.5546875" customWidth="1"/>
    <col min="3589" max="3589" width="2.44140625" customWidth="1"/>
    <col min="3590" max="3590" width="6.33203125" customWidth="1"/>
    <col min="3591" max="3591" width="10.33203125" customWidth="1"/>
    <col min="3592" max="3592" width="5.44140625" customWidth="1"/>
    <col min="3593" max="3593" width="7.44140625" customWidth="1"/>
    <col min="3594" max="3594" width="7.6640625" customWidth="1"/>
    <col min="3595" max="3595" width="15.33203125" customWidth="1"/>
    <col min="3596" max="3608" width="11.5546875" customWidth="1"/>
    <col min="3609" max="3609" width="43.44140625" customWidth="1"/>
    <col min="3841" max="3841" width="10.33203125" customWidth="1"/>
    <col min="3842" max="3842" width="1.5546875" customWidth="1"/>
    <col min="3843" max="3843" width="2.6640625" customWidth="1"/>
    <col min="3844" max="3844" width="3.5546875" customWidth="1"/>
    <col min="3845" max="3845" width="2.44140625" customWidth="1"/>
    <col min="3846" max="3846" width="6.33203125" customWidth="1"/>
    <col min="3847" max="3847" width="10.33203125" customWidth="1"/>
    <col min="3848" max="3848" width="5.44140625" customWidth="1"/>
    <col min="3849" max="3849" width="7.44140625" customWidth="1"/>
    <col min="3850" max="3850" width="7.6640625" customWidth="1"/>
    <col min="3851" max="3851" width="15.33203125" customWidth="1"/>
    <col min="3852" max="3864" width="11.5546875" customWidth="1"/>
    <col min="3865" max="3865" width="43.44140625" customWidth="1"/>
    <col min="4097" max="4097" width="10.33203125" customWidth="1"/>
    <col min="4098" max="4098" width="1.5546875" customWidth="1"/>
    <col min="4099" max="4099" width="2.6640625" customWidth="1"/>
    <col min="4100" max="4100" width="3.5546875" customWidth="1"/>
    <col min="4101" max="4101" width="2.44140625" customWidth="1"/>
    <col min="4102" max="4102" width="6.33203125" customWidth="1"/>
    <col min="4103" max="4103" width="10.33203125" customWidth="1"/>
    <col min="4104" max="4104" width="5.44140625" customWidth="1"/>
    <col min="4105" max="4105" width="7.44140625" customWidth="1"/>
    <col min="4106" max="4106" width="7.6640625" customWidth="1"/>
    <col min="4107" max="4107" width="15.33203125" customWidth="1"/>
    <col min="4108" max="4120" width="11.5546875" customWidth="1"/>
    <col min="4121" max="4121" width="43.44140625" customWidth="1"/>
    <col min="4353" max="4353" width="10.33203125" customWidth="1"/>
    <col min="4354" max="4354" width="1.5546875" customWidth="1"/>
    <col min="4355" max="4355" width="2.6640625" customWidth="1"/>
    <col min="4356" max="4356" width="3.5546875" customWidth="1"/>
    <col min="4357" max="4357" width="2.44140625" customWidth="1"/>
    <col min="4358" max="4358" width="6.33203125" customWidth="1"/>
    <col min="4359" max="4359" width="10.33203125" customWidth="1"/>
    <col min="4360" max="4360" width="5.44140625" customWidth="1"/>
    <col min="4361" max="4361" width="7.44140625" customWidth="1"/>
    <col min="4362" max="4362" width="7.6640625" customWidth="1"/>
    <col min="4363" max="4363" width="15.33203125" customWidth="1"/>
    <col min="4364" max="4376" width="11.5546875" customWidth="1"/>
    <col min="4377" max="4377" width="43.44140625" customWidth="1"/>
    <col min="4609" max="4609" width="10.33203125" customWidth="1"/>
    <col min="4610" max="4610" width="1.5546875" customWidth="1"/>
    <col min="4611" max="4611" width="2.6640625" customWidth="1"/>
    <col min="4612" max="4612" width="3.5546875" customWidth="1"/>
    <col min="4613" max="4613" width="2.44140625" customWidth="1"/>
    <col min="4614" max="4614" width="6.33203125" customWidth="1"/>
    <col min="4615" max="4615" width="10.33203125" customWidth="1"/>
    <col min="4616" max="4616" width="5.44140625" customWidth="1"/>
    <col min="4617" max="4617" width="7.44140625" customWidth="1"/>
    <col min="4618" max="4618" width="7.6640625" customWidth="1"/>
    <col min="4619" max="4619" width="15.33203125" customWidth="1"/>
    <col min="4620" max="4632" width="11.5546875" customWidth="1"/>
    <col min="4633" max="4633" width="43.44140625" customWidth="1"/>
    <col min="4865" max="4865" width="10.33203125" customWidth="1"/>
    <col min="4866" max="4866" width="1.5546875" customWidth="1"/>
    <col min="4867" max="4867" width="2.6640625" customWidth="1"/>
    <col min="4868" max="4868" width="3.5546875" customWidth="1"/>
    <col min="4869" max="4869" width="2.44140625" customWidth="1"/>
    <col min="4870" max="4870" width="6.33203125" customWidth="1"/>
    <col min="4871" max="4871" width="10.33203125" customWidth="1"/>
    <col min="4872" max="4872" width="5.44140625" customWidth="1"/>
    <col min="4873" max="4873" width="7.44140625" customWidth="1"/>
    <col min="4874" max="4874" width="7.6640625" customWidth="1"/>
    <col min="4875" max="4875" width="15.33203125" customWidth="1"/>
    <col min="4876" max="4888" width="11.5546875" customWidth="1"/>
    <col min="4889" max="4889" width="43.44140625" customWidth="1"/>
    <col min="5121" max="5121" width="10.33203125" customWidth="1"/>
    <col min="5122" max="5122" width="1.5546875" customWidth="1"/>
    <col min="5123" max="5123" width="2.6640625" customWidth="1"/>
    <col min="5124" max="5124" width="3.5546875" customWidth="1"/>
    <col min="5125" max="5125" width="2.44140625" customWidth="1"/>
    <col min="5126" max="5126" width="6.33203125" customWidth="1"/>
    <col min="5127" max="5127" width="10.33203125" customWidth="1"/>
    <col min="5128" max="5128" width="5.44140625" customWidth="1"/>
    <col min="5129" max="5129" width="7.44140625" customWidth="1"/>
    <col min="5130" max="5130" width="7.6640625" customWidth="1"/>
    <col min="5131" max="5131" width="15.33203125" customWidth="1"/>
    <col min="5132" max="5144" width="11.5546875" customWidth="1"/>
    <col min="5145" max="5145" width="43.44140625" customWidth="1"/>
    <col min="5377" max="5377" width="10.33203125" customWidth="1"/>
    <col min="5378" max="5378" width="1.5546875" customWidth="1"/>
    <col min="5379" max="5379" width="2.6640625" customWidth="1"/>
    <col min="5380" max="5380" width="3.5546875" customWidth="1"/>
    <col min="5381" max="5381" width="2.44140625" customWidth="1"/>
    <col min="5382" max="5382" width="6.33203125" customWidth="1"/>
    <col min="5383" max="5383" width="10.33203125" customWidth="1"/>
    <col min="5384" max="5384" width="5.44140625" customWidth="1"/>
    <col min="5385" max="5385" width="7.44140625" customWidth="1"/>
    <col min="5386" max="5386" width="7.6640625" customWidth="1"/>
    <col min="5387" max="5387" width="15.33203125" customWidth="1"/>
    <col min="5388" max="5400" width="11.5546875" customWidth="1"/>
    <col min="5401" max="5401" width="43.44140625" customWidth="1"/>
    <col min="5633" max="5633" width="10.33203125" customWidth="1"/>
    <col min="5634" max="5634" width="1.5546875" customWidth="1"/>
    <col min="5635" max="5635" width="2.6640625" customWidth="1"/>
    <col min="5636" max="5636" width="3.5546875" customWidth="1"/>
    <col min="5637" max="5637" width="2.44140625" customWidth="1"/>
    <col min="5638" max="5638" width="6.33203125" customWidth="1"/>
    <col min="5639" max="5639" width="10.33203125" customWidth="1"/>
    <col min="5640" max="5640" width="5.44140625" customWidth="1"/>
    <col min="5641" max="5641" width="7.44140625" customWidth="1"/>
    <col min="5642" max="5642" width="7.6640625" customWidth="1"/>
    <col min="5643" max="5643" width="15.33203125" customWidth="1"/>
    <col min="5644" max="5656" width="11.5546875" customWidth="1"/>
    <col min="5657" max="5657" width="43.44140625" customWidth="1"/>
    <col min="5889" max="5889" width="10.33203125" customWidth="1"/>
    <col min="5890" max="5890" width="1.5546875" customWidth="1"/>
    <col min="5891" max="5891" width="2.6640625" customWidth="1"/>
    <col min="5892" max="5892" width="3.5546875" customWidth="1"/>
    <col min="5893" max="5893" width="2.44140625" customWidth="1"/>
    <col min="5894" max="5894" width="6.33203125" customWidth="1"/>
    <col min="5895" max="5895" width="10.33203125" customWidth="1"/>
    <col min="5896" max="5896" width="5.44140625" customWidth="1"/>
    <col min="5897" max="5897" width="7.44140625" customWidth="1"/>
    <col min="5898" max="5898" width="7.6640625" customWidth="1"/>
    <col min="5899" max="5899" width="15.33203125" customWidth="1"/>
    <col min="5900" max="5912" width="11.5546875" customWidth="1"/>
    <col min="5913" max="5913" width="43.44140625" customWidth="1"/>
    <col min="6145" max="6145" width="10.33203125" customWidth="1"/>
    <col min="6146" max="6146" width="1.5546875" customWidth="1"/>
    <col min="6147" max="6147" width="2.6640625" customWidth="1"/>
    <col min="6148" max="6148" width="3.5546875" customWidth="1"/>
    <col min="6149" max="6149" width="2.44140625" customWidth="1"/>
    <col min="6150" max="6150" width="6.33203125" customWidth="1"/>
    <col min="6151" max="6151" width="10.33203125" customWidth="1"/>
    <col min="6152" max="6152" width="5.44140625" customWidth="1"/>
    <col min="6153" max="6153" width="7.44140625" customWidth="1"/>
    <col min="6154" max="6154" width="7.6640625" customWidth="1"/>
    <col min="6155" max="6155" width="15.33203125" customWidth="1"/>
    <col min="6156" max="6168" width="11.5546875" customWidth="1"/>
    <col min="6169" max="6169" width="43.44140625" customWidth="1"/>
    <col min="6401" max="6401" width="10.33203125" customWidth="1"/>
    <col min="6402" max="6402" width="1.5546875" customWidth="1"/>
    <col min="6403" max="6403" width="2.6640625" customWidth="1"/>
    <col min="6404" max="6404" width="3.5546875" customWidth="1"/>
    <col min="6405" max="6405" width="2.44140625" customWidth="1"/>
    <col min="6406" max="6406" width="6.33203125" customWidth="1"/>
    <col min="6407" max="6407" width="10.33203125" customWidth="1"/>
    <col min="6408" max="6408" width="5.44140625" customWidth="1"/>
    <col min="6409" max="6409" width="7.44140625" customWidth="1"/>
    <col min="6410" max="6410" width="7.6640625" customWidth="1"/>
    <col min="6411" max="6411" width="15.33203125" customWidth="1"/>
    <col min="6412" max="6424" width="11.5546875" customWidth="1"/>
    <col min="6425" max="6425" width="43.44140625" customWidth="1"/>
    <col min="6657" max="6657" width="10.33203125" customWidth="1"/>
    <col min="6658" max="6658" width="1.5546875" customWidth="1"/>
    <col min="6659" max="6659" width="2.6640625" customWidth="1"/>
    <col min="6660" max="6660" width="3.5546875" customWidth="1"/>
    <col min="6661" max="6661" width="2.44140625" customWidth="1"/>
    <col min="6662" max="6662" width="6.33203125" customWidth="1"/>
    <col min="6663" max="6663" width="10.33203125" customWidth="1"/>
    <col min="6664" max="6664" width="5.44140625" customWidth="1"/>
    <col min="6665" max="6665" width="7.44140625" customWidth="1"/>
    <col min="6666" max="6666" width="7.6640625" customWidth="1"/>
    <col min="6667" max="6667" width="15.33203125" customWidth="1"/>
    <col min="6668" max="6680" width="11.5546875" customWidth="1"/>
    <col min="6681" max="6681" width="43.44140625" customWidth="1"/>
    <col min="6913" max="6913" width="10.33203125" customWidth="1"/>
    <col min="6914" max="6914" width="1.5546875" customWidth="1"/>
    <col min="6915" max="6915" width="2.6640625" customWidth="1"/>
    <col min="6916" max="6916" width="3.5546875" customWidth="1"/>
    <col min="6917" max="6917" width="2.44140625" customWidth="1"/>
    <col min="6918" max="6918" width="6.33203125" customWidth="1"/>
    <col min="6919" max="6919" width="10.33203125" customWidth="1"/>
    <col min="6920" max="6920" width="5.44140625" customWidth="1"/>
    <col min="6921" max="6921" width="7.44140625" customWidth="1"/>
    <col min="6922" max="6922" width="7.6640625" customWidth="1"/>
    <col min="6923" max="6923" width="15.33203125" customWidth="1"/>
    <col min="6924" max="6936" width="11.5546875" customWidth="1"/>
    <col min="6937" max="6937" width="43.44140625" customWidth="1"/>
    <col min="7169" max="7169" width="10.33203125" customWidth="1"/>
    <col min="7170" max="7170" width="1.5546875" customWidth="1"/>
    <col min="7171" max="7171" width="2.6640625" customWidth="1"/>
    <col min="7172" max="7172" width="3.5546875" customWidth="1"/>
    <col min="7173" max="7173" width="2.44140625" customWidth="1"/>
    <col min="7174" max="7174" width="6.33203125" customWidth="1"/>
    <col min="7175" max="7175" width="10.33203125" customWidth="1"/>
    <col min="7176" max="7176" width="5.44140625" customWidth="1"/>
    <col min="7177" max="7177" width="7.44140625" customWidth="1"/>
    <col min="7178" max="7178" width="7.6640625" customWidth="1"/>
    <col min="7179" max="7179" width="15.33203125" customWidth="1"/>
    <col min="7180" max="7192" width="11.5546875" customWidth="1"/>
    <col min="7193" max="7193" width="43.44140625" customWidth="1"/>
    <col min="7425" max="7425" width="10.33203125" customWidth="1"/>
    <col min="7426" max="7426" width="1.5546875" customWidth="1"/>
    <col min="7427" max="7427" width="2.6640625" customWidth="1"/>
    <col min="7428" max="7428" width="3.5546875" customWidth="1"/>
    <col min="7429" max="7429" width="2.44140625" customWidth="1"/>
    <col min="7430" max="7430" width="6.33203125" customWidth="1"/>
    <col min="7431" max="7431" width="10.33203125" customWidth="1"/>
    <col min="7432" max="7432" width="5.44140625" customWidth="1"/>
    <col min="7433" max="7433" width="7.44140625" customWidth="1"/>
    <col min="7434" max="7434" width="7.6640625" customWidth="1"/>
    <col min="7435" max="7435" width="15.33203125" customWidth="1"/>
    <col min="7436" max="7448" width="11.5546875" customWidth="1"/>
    <col min="7449" max="7449" width="43.44140625" customWidth="1"/>
    <col min="7681" max="7681" width="10.33203125" customWidth="1"/>
    <col min="7682" max="7682" width="1.5546875" customWidth="1"/>
    <col min="7683" max="7683" width="2.6640625" customWidth="1"/>
    <col min="7684" max="7684" width="3.5546875" customWidth="1"/>
    <col min="7685" max="7685" width="2.44140625" customWidth="1"/>
    <col min="7686" max="7686" width="6.33203125" customWidth="1"/>
    <col min="7687" max="7687" width="10.33203125" customWidth="1"/>
    <col min="7688" max="7688" width="5.44140625" customWidth="1"/>
    <col min="7689" max="7689" width="7.44140625" customWidth="1"/>
    <col min="7690" max="7690" width="7.6640625" customWidth="1"/>
    <col min="7691" max="7691" width="15.33203125" customWidth="1"/>
    <col min="7692" max="7704" width="11.5546875" customWidth="1"/>
    <col min="7705" max="7705" width="43.44140625" customWidth="1"/>
    <col min="7937" max="7937" width="10.33203125" customWidth="1"/>
    <col min="7938" max="7938" width="1.5546875" customWidth="1"/>
    <col min="7939" max="7939" width="2.6640625" customWidth="1"/>
    <col min="7940" max="7940" width="3.5546875" customWidth="1"/>
    <col min="7941" max="7941" width="2.44140625" customWidth="1"/>
    <col min="7942" max="7942" width="6.33203125" customWidth="1"/>
    <col min="7943" max="7943" width="10.33203125" customWidth="1"/>
    <col min="7944" max="7944" width="5.44140625" customWidth="1"/>
    <col min="7945" max="7945" width="7.44140625" customWidth="1"/>
    <col min="7946" max="7946" width="7.6640625" customWidth="1"/>
    <col min="7947" max="7947" width="15.33203125" customWidth="1"/>
    <col min="7948" max="7960" width="11.5546875" customWidth="1"/>
    <col min="7961" max="7961" width="43.44140625" customWidth="1"/>
    <col min="8193" max="8193" width="10.33203125" customWidth="1"/>
    <col min="8194" max="8194" width="1.5546875" customWidth="1"/>
    <col min="8195" max="8195" width="2.6640625" customWidth="1"/>
    <col min="8196" max="8196" width="3.5546875" customWidth="1"/>
    <col min="8197" max="8197" width="2.44140625" customWidth="1"/>
    <col min="8198" max="8198" width="6.33203125" customWidth="1"/>
    <col min="8199" max="8199" width="10.33203125" customWidth="1"/>
    <col min="8200" max="8200" width="5.44140625" customWidth="1"/>
    <col min="8201" max="8201" width="7.44140625" customWidth="1"/>
    <col min="8202" max="8202" width="7.6640625" customWidth="1"/>
    <col min="8203" max="8203" width="15.33203125" customWidth="1"/>
    <col min="8204" max="8216" width="11.5546875" customWidth="1"/>
    <col min="8217" max="8217" width="43.44140625" customWidth="1"/>
    <col min="8449" max="8449" width="10.33203125" customWidth="1"/>
    <col min="8450" max="8450" width="1.5546875" customWidth="1"/>
    <col min="8451" max="8451" width="2.6640625" customWidth="1"/>
    <col min="8452" max="8452" width="3.5546875" customWidth="1"/>
    <col min="8453" max="8453" width="2.44140625" customWidth="1"/>
    <col min="8454" max="8454" width="6.33203125" customWidth="1"/>
    <col min="8455" max="8455" width="10.33203125" customWidth="1"/>
    <col min="8456" max="8456" width="5.44140625" customWidth="1"/>
    <col min="8457" max="8457" width="7.44140625" customWidth="1"/>
    <col min="8458" max="8458" width="7.6640625" customWidth="1"/>
    <col min="8459" max="8459" width="15.33203125" customWidth="1"/>
    <col min="8460" max="8472" width="11.5546875" customWidth="1"/>
    <col min="8473" max="8473" width="43.44140625" customWidth="1"/>
    <col min="8705" max="8705" width="10.33203125" customWidth="1"/>
    <col min="8706" max="8706" width="1.5546875" customWidth="1"/>
    <col min="8707" max="8707" width="2.6640625" customWidth="1"/>
    <col min="8708" max="8708" width="3.5546875" customWidth="1"/>
    <col min="8709" max="8709" width="2.44140625" customWidth="1"/>
    <col min="8710" max="8710" width="6.33203125" customWidth="1"/>
    <col min="8711" max="8711" width="10.33203125" customWidth="1"/>
    <col min="8712" max="8712" width="5.44140625" customWidth="1"/>
    <col min="8713" max="8713" width="7.44140625" customWidth="1"/>
    <col min="8714" max="8714" width="7.6640625" customWidth="1"/>
    <col min="8715" max="8715" width="15.33203125" customWidth="1"/>
    <col min="8716" max="8728" width="11.5546875" customWidth="1"/>
    <col min="8729" max="8729" width="43.44140625" customWidth="1"/>
    <col min="8961" max="8961" width="10.33203125" customWidth="1"/>
    <col min="8962" max="8962" width="1.5546875" customWidth="1"/>
    <col min="8963" max="8963" width="2.6640625" customWidth="1"/>
    <col min="8964" max="8964" width="3.5546875" customWidth="1"/>
    <col min="8965" max="8965" width="2.44140625" customWidth="1"/>
    <col min="8966" max="8966" width="6.33203125" customWidth="1"/>
    <col min="8967" max="8967" width="10.33203125" customWidth="1"/>
    <col min="8968" max="8968" width="5.44140625" customWidth="1"/>
    <col min="8969" max="8969" width="7.44140625" customWidth="1"/>
    <col min="8970" max="8970" width="7.6640625" customWidth="1"/>
    <col min="8971" max="8971" width="15.33203125" customWidth="1"/>
    <col min="8972" max="8984" width="11.5546875" customWidth="1"/>
    <col min="8985" max="8985" width="43.44140625" customWidth="1"/>
    <col min="9217" max="9217" width="10.33203125" customWidth="1"/>
    <col min="9218" max="9218" width="1.5546875" customWidth="1"/>
    <col min="9219" max="9219" width="2.6640625" customWidth="1"/>
    <col min="9220" max="9220" width="3.5546875" customWidth="1"/>
    <col min="9221" max="9221" width="2.44140625" customWidth="1"/>
    <col min="9222" max="9222" width="6.33203125" customWidth="1"/>
    <col min="9223" max="9223" width="10.33203125" customWidth="1"/>
    <col min="9224" max="9224" width="5.44140625" customWidth="1"/>
    <col min="9225" max="9225" width="7.44140625" customWidth="1"/>
    <col min="9226" max="9226" width="7.6640625" customWidth="1"/>
    <col min="9227" max="9227" width="15.33203125" customWidth="1"/>
    <col min="9228" max="9240" width="11.5546875" customWidth="1"/>
    <col min="9241" max="9241" width="43.44140625" customWidth="1"/>
    <col min="9473" max="9473" width="10.33203125" customWidth="1"/>
    <col min="9474" max="9474" width="1.5546875" customWidth="1"/>
    <col min="9475" max="9475" width="2.6640625" customWidth="1"/>
    <col min="9476" max="9476" width="3.5546875" customWidth="1"/>
    <col min="9477" max="9477" width="2.44140625" customWidth="1"/>
    <col min="9478" max="9478" width="6.33203125" customWidth="1"/>
    <col min="9479" max="9479" width="10.33203125" customWidth="1"/>
    <col min="9480" max="9480" width="5.44140625" customWidth="1"/>
    <col min="9481" max="9481" width="7.44140625" customWidth="1"/>
    <col min="9482" max="9482" width="7.6640625" customWidth="1"/>
    <col min="9483" max="9483" width="15.33203125" customWidth="1"/>
    <col min="9484" max="9496" width="11.5546875" customWidth="1"/>
    <col min="9497" max="9497" width="43.44140625" customWidth="1"/>
    <col min="9729" max="9729" width="10.33203125" customWidth="1"/>
    <col min="9730" max="9730" width="1.5546875" customWidth="1"/>
    <col min="9731" max="9731" width="2.6640625" customWidth="1"/>
    <col min="9732" max="9732" width="3.5546875" customWidth="1"/>
    <col min="9733" max="9733" width="2.44140625" customWidth="1"/>
    <col min="9734" max="9734" width="6.33203125" customWidth="1"/>
    <col min="9735" max="9735" width="10.33203125" customWidth="1"/>
    <col min="9736" max="9736" width="5.44140625" customWidth="1"/>
    <col min="9737" max="9737" width="7.44140625" customWidth="1"/>
    <col min="9738" max="9738" width="7.6640625" customWidth="1"/>
    <col min="9739" max="9739" width="15.33203125" customWidth="1"/>
    <col min="9740" max="9752" width="11.5546875" customWidth="1"/>
    <col min="9753" max="9753" width="43.44140625" customWidth="1"/>
    <col min="9985" max="9985" width="10.33203125" customWidth="1"/>
    <col min="9986" max="9986" width="1.5546875" customWidth="1"/>
    <col min="9987" max="9987" width="2.6640625" customWidth="1"/>
    <col min="9988" max="9988" width="3.5546875" customWidth="1"/>
    <col min="9989" max="9989" width="2.44140625" customWidth="1"/>
    <col min="9990" max="9990" width="6.33203125" customWidth="1"/>
    <col min="9991" max="9991" width="10.33203125" customWidth="1"/>
    <col min="9992" max="9992" width="5.44140625" customWidth="1"/>
    <col min="9993" max="9993" width="7.44140625" customWidth="1"/>
    <col min="9994" max="9994" width="7.6640625" customWidth="1"/>
    <col min="9995" max="9995" width="15.33203125" customWidth="1"/>
    <col min="9996" max="10008" width="11.5546875" customWidth="1"/>
    <col min="10009" max="10009" width="43.44140625" customWidth="1"/>
    <col min="10241" max="10241" width="10.33203125" customWidth="1"/>
    <col min="10242" max="10242" width="1.5546875" customWidth="1"/>
    <col min="10243" max="10243" width="2.6640625" customWidth="1"/>
    <col min="10244" max="10244" width="3.5546875" customWidth="1"/>
    <col min="10245" max="10245" width="2.44140625" customWidth="1"/>
    <col min="10246" max="10246" width="6.33203125" customWidth="1"/>
    <col min="10247" max="10247" width="10.33203125" customWidth="1"/>
    <col min="10248" max="10248" width="5.44140625" customWidth="1"/>
    <col min="10249" max="10249" width="7.44140625" customWidth="1"/>
    <col min="10250" max="10250" width="7.6640625" customWidth="1"/>
    <col min="10251" max="10251" width="15.33203125" customWidth="1"/>
    <col min="10252" max="10264" width="11.5546875" customWidth="1"/>
    <col min="10265" max="10265" width="43.44140625" customWidth="1"/>
    <col min="10497" max="10497" width="10.33203125" customWidth="1"/>
    <col min="10498" max="10498" width="1.5546875" customWidth="1"/>
    <col min="10499" max="10499" width="2.6640625" customWidth="1"/>
    <col min="10500" max="10500" width="3.5546875" customWidth="1"/>
    <col min="10501" max="10501" width="2.44140625" customWidth="1"/>
    <col min="10502" max="10502" width="6.33203125" customWidth="1"/>
    <col min="10503" max="10503" width="10.33203125" customWidth="1"/>
    <col min="10504" max="10504" width="5.44140625" customWidth="1"/>
    <col min="10505" max="10505" width="7.44140625" customWidth="1"/>
    <col min="10506" max="10506" width="7.6640625" customWidth="1"/>
    <col min="10507" max="10507" width="15.33203125" customWidth="1"/>
    <col min="10508" max="10520" width="11.5546875" customWidth="1"/>
    <col min="10521" max="10521" width="43.44140625" customWidth="1"/>
    <col min="10753" max="10753" width="10.33203125" customWidth="1"/>
    <col min="10754" max="10754" width="1.5546875" customWidth="1"/>
    <col min="10755" max="10755" width="2.6640625" customWidth="1"/>
    <col min="10756" max="10756" width="3.5546875" customWidth="1"/>
    <col min="10757" max="10757" width="2.44140625" customWidth="1"/>
    <col min="10758" max="10758" width="6.33203125" customWidth="1"/>
    <col min="10759" max="10759" width="10.33203125" customWidth="1"/>
    <col min="10760" max="10760" width="5.44140625" customWidth="1"/>
    <col min="10761" max="10761" width="7.44140625" customWidth="1"/>
    <col min="10762" max="10762" width="7.6640625" customWidth="1"/>
    <col min="10763" max="10763" width="15.33203125" customWidth="1"/>
    <col min="10764" max="10776" width="11.5546875" customWidth="1"/>
    <col min="10777" max="10777" width="43.44140625" customWidth="1"/>
    <col min="11009" max="11009" width="10.33203125" customWidth="1"/>
    <col min="11010" max="11010" width="1.5546875" customWidth="1"/>
    <col min="11011" max="11011" width="2.6640625" customWidth="1"/>
    <col min="11012" max="11012" width="3.5546875" customWidth="1"/>
    <col min="11013" max="11013" width="2.44140625" customWidth="1"/>
    <col min="11014" max="11014" width="6.33203125" customWidth="1"/>
    <col min="11015" max="11015" width="10.33203125" customWidth="1"/>
    <col min="11016" max="11016" width="5.44140625" customWidth="1"/>
    <col min="11017" max="11017" width="7.44140625" customWidth="1"/>
    <col min="11018" max="11018" width="7.6640625" customWidth="1"/>
    <col min="11019" max="11019" width="15.33203125" customWidth="1"/>
    <col min="11020" max="11032" width="11.5546875" customWidth="1"/>
    <col min="11033" max="11033" width="43.44140625" customWidth="1"/>
    <col min="11265" max="11265" width="10.33203125" customWidth="1"/>
    <col min="11266" max="11266" width="1.5546875" customWidth="1"/>
    <col min="11267" max="11267" width="2.6640625" customWidth="1"/>
    <col min="11268" max="11268" width="3.5546875" customWidth="1"/>
    <col min="11269" max="11269" width="2.44140625" customWidth="1"/>
    <col min="11270" max="11270" width="6.33203125" customWidth="1"/>
    <col min="11271" max="11271" width="10.33203125" customWidth="1"/>
    <col min="11272" max="11272" width="5.44140625" customWidth="1"/>
    <col min="11273" max="11273" width="7.44140625" customWidth="1"/>
    <col min="11274" max="11274" width="7.6640625" customWidth="1"/>
    <col min="11275" max="11275" width="15.33203125" customWidth="1"/>
    <col min="11276" max="11288" width="11.5546875" customWidth="1"/>
    <col min="11289" max="11289" width="43.44140625" customWidth="1"/>
    <col min="11521" max="11521" width="10.33203125" customWidth="1"/>
    <col min="11522" max="11522" width="1.5546875" customWidth="1"/>
    <col min="11523" max="11523" width="2.6640625" customWidth="1"/>
    <col min="11524" max="11524" width="3.5546875" customWidth="1"/>
    <col min="11525" max="11525" width="2.44140625" customWidth="1"/>
    <col min="11526" max="11526" width="6.33203125" customWidth="1"/>
    <col min="11527" max="11527" width="10.33203125" customWidth="1"/>
    <col min="11528" max="11528" width="5.44140625" customWidth="1"/>
    <col min="11529" max="11529" width="7.44140625" customWidth="1"/>
    <col min="11530" max="11530" width="7.6640625" customWidth="1"/>
    <col min="11531" max="11531" width="15.33203125" customWidth="1"/>
    <col min="11532" max="11544" width="11.5546875" customWidth="1"/>
    <col min="11545" max="11545" width="43.44140625" customWidth="1"/>
    <col min="11777" max="11777" width="10.33203125" customWidth="1"/>
    <col min="11778" max="11778" width="1.5546875" customWidth="1"/>
    <col min="11779" max="11779" width="2.6640625" customWidth="1"/>
    <col min="11780" max="11780" width="3.5546875" customWidth="1"/>
    <col min="11781" max="11781" width="2.44140625" customWidth="1"/>
    <col min="11782" max="11782" width="6.33203125" customWidth="1"/>
    <col min="11783" max="11783" width="10.33203125" customWidth="1"/>
    <col min="11784" max="11784" width="5.44140625" customWidth="1"/>
    <col min="11785" max="11785" width="7.44140625" customWidth="1"/>
    <col min="11786" max="11786" width="7.6640625" customWidth="1"/>
    <col min="11787" max="11787" width="15.33203125" customWidth="1"/>
    <col min="11788" max="11800" width="11.5546875" customWidth="1"/>
    <col min="11801" max="11801" width="43.44140625" customWidth="1"/>
    <col min="12033" max="12033" width="10.33203125" customWidth="1"/>
    <col min="12034" max="12034" width="1.5546875" customWidth="1"/>
    <col min="12035" max="12035" width="2.6640625" customWidth="1"/>
    <col min="12036" max="12036" width="3.5546875" customWidth="1"/>
    <col min="12037" max="12037" width="2.44140625" customWidth="1"/>
    <col min="12038" max="12038" width="6.33203125" customWidth="1"/>
    <col min="12039" max="12039" width="10.33203125" customWidth="1"/>
    <col min="12040" max="12040" width="5.44140625" customWidth="1"/>
    <col min="12041" max="12041" width="7.44140625" customWidth="1"/>
    <col min="12042" max="12042" width="7.6640625" customWidth="1"/>
    <col min="12043" max="12043" width="15.33203125" customWidth="1"/>
    <col min="12044" max="12056" width="11.5546875" customWidth="1"/>
    <col min="12057" max="12057" width="43.44140625" customWidth="1"/>
    <col min="12289" max="12289" width="10.33203125" customWidth="1"/>
    <col min="12290" max="12290" width="1.5546875" customWidth="1"/>
    <col min="12291" max="12291" width="2.6640625" customWidth="1"/>
    <col min="12292" max="12292" width="3.5546875" customWidth="1"/>
    <col min="12293" max="12293" width="2.44140625" customWidth="1"/>
    <col min="12294" max="12294" width="6.33203125" customWidth="1"/>
    <col min="12295" max="12295" width="10.33203125" customWidth="1"/>
    <col min="12296" max="12296" width="5.44140625" customWidth="1"/>
    <col min="12297" max="12297" width="7.44140625" customWidth="1"/>
    <col min="12298" max="12298" width="7.6640625" customWidth="1"/>
    <col min="12299" max="12299" width="15.33203125" customWidth="1"/>
    <col min="12300" max="12312" width="11.5546875" customWidth="1"/>
    <col min="12313" max="12313" width="43.44140625" customWidth="1"/>
    <col min="12545" max="12545" width="10.33203125" customWidth="1"/>
    <col min="12546" max="12546" width="1.5546875" customWidth="1"/>
    <col min="12547" max="12547" width="2.6640625" customWidth="1"/>
    <col min="12548" max="12548" width="3.5546875" customWidth="1"/>
    <col min="12549" max="12549" width="2.44140625" customWidth="1"/>
    <col min="12550" max="12550" width="6.33203125" customWidth="1"/>
    <col min="12551" max="12551" width="10.33203125" customWidth="1"/>
    <col min="12552" max="12552" width="5.44140625" customWidth="1"/>
    <col min="12553" max="12553" width="7.44140625" customWidth="1"/>
    <col min="12554" max="12554" width="7.6640625" customWidth="1"/>
    <col min="12555" max="12555" width="15.33203125" customWidth="1"/>
    <col min="12556" max="12568" width="11.5546875" customWidth="1"/>
    <col min="12569" max="12569" width="43.44140625" customWidth="1"/>
    <col min="12801" max="12801" width="10.33203125" customWidth="1"/>
    <col min="12802" max="12802" width="1.5546875" customWidth="1"/>
    <col min="12803" max="12803" width="2.6640625" customWidth="1"/>
    <col min="12804" max="12804" width="3.5546875" customWidth="1"/>
    <col min="12805" max="12805" width="2.44140625" customWidth="1"/>
    <col min="12806" max="12806" width="6.33203125" customWidth="1"/>
    <col min="12807" max="12807" width="10.33203125" customWidth="1"/>
    <col min="12808" max="12808" width="5.44140625" customWidth="1"/>
    <col min="12809" max="12809" width="7.44140625" customWidth="1"/>
    <col min="12810" max="12810" width="7.6640625" customWidth="1"/>
    <col min="12811" max="12811" width="15.33203125" customWidth="1"/>
    <col min="12812" max="12824" width="11.5546875" customWidth="1"/>
    <col min="12825" max="12825" width="43.44140625" customWidth="1"/>
    <col min="13057" max="13057" width="10.33203125" customWidth="1"/>
    <col min="13058" max="13058" width="1.5546875" customWidth="1"/>
    <col min="13059" max="13059" width="2.6640625" customWidth="1"/>
    <col min="13060" max="13060" width="3.5546875" customWidth="1"/>
    <col min="13061" max="13061" width="2.44140625" customWidth="1"/>
    <col min="13062" max="13062" width="6.33203125" customWidth="1"/>
    <col min="13063" max="13063" width="10.33203125" customWidth="1"/>
    <col min="13064" max="13064" width="5.44140625" customWidth="1"/>
    <col min="13065" max="13065" width="7.44140625" customWidth="1"/>
    <col min="13066" max="13066" width="7.6640625" customWidth="1"/>
    <col min="13067" max="13067" width="15.33203125" customWidth="1"/>
    <col min="13068" max="13080" width="11.5546875" customWidth="1"/>
    <col min="13081" max="13081" width="43.44140625" customWidth="1"/>
    <col min="13313" max="13313" width="10.33203125" customWidth="1"/>
    <col min="13314" max="13314" width="1.5546875" customWidth="1"/>
    <col min="13315" max="13315" width="2.6640625" customWidth="1"/>
    <col min="13316" max="13316" width="3.5546875" customWidth="1"/>
    <col min="13317" max="13317" width="2.44140625" customWidth="1"/>
    <col min="13318" max="13318" width="6.33203125" customWidth="1"/>
    <col min="13319" max="13319" width="10.33203125" customWidth="1"/>
    <col min="13320" max="13320" width="5.44140625" customWidth="1"/>
    <col min="13321" max="13321" width="7.44140625" customWidth="1"/>
    <col min="13322" max="13322" width="7.6640625" customWidth="1"/>
    <col min="13323" max="13323" width="15.33203125" customWidth="1"/>
    <col min="13324" max="13336" width="11.5546875" customWidth="1"/>
    <col min="13337" max="13337" width="43.44140625" customWidth="1"/>
    <col min="13569" max="13569" width="10.33203125" customWidth="1"/>
    <col min="13570" max="13570" width="1.5546875" customWidth="1"/>
    <col min="13571" max="13571" width="2.6640625" customWidth="1"/>
    <col min="13572" max="13572" width="3.5546875" customWidth="1"/>
    <col min="13573" max="13573" width="2.44140625" customWidth="1"/>
    <col min="13574" max="13574" width="6.33203125" customWidth="1"/>
    <col min="13575" max="13575" width="10.33203125" customWidth="1"/>
    <col min="13576" max="13576" width="5.44140625" customWidth="1"/>
    <col min="13577" max="13577" width="7.44140625" customWidth="1"/>
    <col min="13578" max="13578" width="7.6640625" customWidth="1"/>
    <col min="13579" max="13579" width="15.33203125" customWidth="1"/>
    <col min="13580" max="13592" width="11.5546875" customWidth="1"/>
    <col min="13593" max="13593" width="43.44140625" customWidth="1"/>
    <col min="13825" max="13825" width="10.33203125" customWidth="1"/>
    <col min="13826" max="13826" width="1.5546875" customWidth="1"/>
    <col min="13827" max="13827" width="2.6640625" customWidth="1"/>
    <col min="13828" max="13828" width="3.5546875" customWidth="1"/>
    <col min="13829" max="13829" width="2.44140625" customWidth="1"/>
    <col min="13830" max="13830" width="6.33203125" customWidth="1"/>
    <col min="13831" max="13831" width="10.33203125" customWidth="1"/>
    <col min="13832" max="13832" width="5.44140625" customWidth="1"/>
    <col min="13833" max="13833" width="7.44140625" customWidth="1"/>
    <col min="13834" max="13834" width="7.6640625" customWidth="1"/>
    <col min="13835" max="13835" width="15.33203125" customWidth="1"/>
    <col min="13836" max="13848" width="11.5546875" customWidth="1"/>
    <col min="13849" max="13849" width="43.44140625" customWidth="1"/>
    <col min="14081" max="14081" width="10.33203125" customWidth="1"/>
    <col min="14082" max="14082" width="1.5546875" customWidth="1"/>
    <col min="14083" max="14083" width="2.6640625" customWidth="1"/>
    <col min="14084" max="14084" width="3.5546875" customWidth="1"/>
    <col min="14085" max="14085" width="2.44140625" customWidth="1"/>
    <col min="14086" max="14086" width="6.33203125" customWidth="1"/>
    <col min="14087" max="14087" width="10.33203125" customWidth="1"/>
    <col min="14088" max="14088" width="5.44140625" customWidth="1"/>
    <col min="14089" max="14089" width="7.44140625" customWidth="1"/>
    <col min="14090" max="14090" width="7.6640625" customWidth="1"/>
    <col min="14091" max="14091" width="15.33203125" customWidth="1"/>
    <col min="14092" max="14104" width="11.5546875" customWidth="1"/>
    <col min="14105" max="14105" width="43.44140625" customWidth="1"/>
    <col min="14337" max="14337" width="10.33203125" customWidth="1"/>
    <col min="14338" max="14338" width="1.5546875" customWidth="1"/>
    <col min="14339" max="14339" width="2.6640625" customWidth="1"/>
    <col min="14340" max="14340" width="3.5546875" customWidth="1"/>
    <col min="14341" max="14341" width="2.44140625" customWidth="1"/>
    <col min="14342" max="14342" width="6.33203125" customWidth="1"/>
    <col min="14343" max="14343" width="10.33203125" customWidth="1"/>
    <col min="14344" max="14344" width="5.44140625" customWidth="1"/>
    <col min="14345" max="14345" width="7.44140625" customWidth="1"/>
    <col min="14346" max="14346" width="7.6640625" customWidth="1"/>
    <col min="14347" max="14347" width="15.33203125" customWidth="1"/>
    <col min="14348" max="14360" width="11.5546875" customWidth="1"/>
    <col min="14361" max="14361" width="43.44140625" customWidth="1"/>
    <col min="14593" max="14593" width="10.33203125" customWidth="1"/>
    <col min="14594" max="14594" width="1.5546875" customWidth="1"/>
    <col min="14595" max="14595" width="2.6640625" customWidth="1"/>
    <col min="14596" max="14596" width="3.5546875" customWidth="1"/>
    <col min="14597" max="14597" width="2.44140625" customWidth="1"/>
    <col min="14598" max="14598" width="6.33203125" customWidth="1"/>
    <col min="14599" max="14599" width="10.33203125" customWidth="1"/>
    <col min="14600" max="14600" width="5.44140625" customWidth="1"/>
    <col min="14601" max="14601" width="7.44140625" customWidth="1"/>
    <col min="14602" max="14602" width="7.6640625" customWidth="1"/>
    <col min="14603" max="14603" width="15.33203125" customWidth="1"/>
    <col min="14604" max="14616" width="11.5546875" customWidth="1"/>
    <col min="14617" max="14617" width="43.44140625" customWidth="1"/>
    <col min="14849" max="14849" width="10.33203125" customWidth="1"/>
    <col min="14850" max="14850" width="1.5546875" customWidth="1"/>
    <col min="14851" max="14851" width="2.6640625" customWidth="1"/>
    <col min="14852" max="14852" width="3.5546875" customWidth="1"/>
    <col min="14853" max="14853" width="2.44140625" customWidth="1"/>
    <col min="14854" max="14854" width="6.33203125" customWidth="1"/>
    <col min="14855" max="14855" width="10.33203125" customWidth="1"/>
    <col min="14856" max="14856" width="5.44140625" customWidth="1"/>
    <col min="14857" max="14857" width="7.44140625" customWidth="1"/>
    <col min="14858" max="14858" width="7.6640625" customWidth="1"/>
    <col min="14859" max="14859" width="15.33203125" customWidth="1"/>
    <col min="14860" max="14872" width="11.5546875" customWidth="1"/>
    <col min="14873" max="14873" width="43.44140625" customWidth="1"/>
    <col min="15105" max="15105" width="10.33203125" customWidth="1"/>
    <col min="15106" max="15106" width="1.5546875" customWidth="1"/>
    <col min="15107" max="15107" width="2.6640625" customWidth="1"/>
    <col min="15108" max="15108" width="3.5546875" customWidth="1"/>
    <col min="15109" max="15109" width="2.44140625" customWidth="1"/>
    <col min="15110" max="15110" width="6.33203125" customWidth="1"/>
    <col min="15111" max="15111" width="10.33203125" customWidth="1"/>
    <col min="15112" max="15112" width="5.44140625" customWidth="1"/>
    <col min="15113" max="15113" width="7.44140625" customWidth="1"/>
    <col min="15114" max="15114" width="7.6640625" customWidth="1"/>
    <col min="15115" max="15115" width="15.33203125" customWidth="1"/>
    <col min="15116" max="15128" width="11.5546875" customWidth="1"/>
    <col min="15129" max="15129" width="43.44140625" customWidth="1"/>
    <col min="15361" max="15361" width="10.33203125" customWidth="1"/>
    <col min="15362" max="15362" width="1.5546875" customWidth="1"/>
    <col min="15363" max="15363" width="2.6640625" customWidth="1"/>
    <col min="15364" max="15364" width="3.5546875" customWidth="1"/>
    <col min="15365" max="15365" width="2.44140625" customWidth="1"/>
    <col min="15366" max="15366" width="6.33203125" customWidth="1"/>
    <col min="15367" max="15367" width="10.33203125" customWidth="1"/>
    <col min="15368" max="15368" width="5.44140625" customWidth="1"/>
    <col min="15369" max="15369" width="7.44140625" customWidth="1"/>
    <col min="15370" max="15370" width="7.6640625" customWidth="1"/>
    <col min="15371" max="15371" width="15.33203125" customWidth="1"/>
    <col min="15372" max="15384" width="11.5546875" customWidth="1"/>
    <col min="15385" max="15385" width="43.44140625" customWidth="1"/>
    <col min="15617" max="15617" width="10.33203125" customWidth="1"/>
    <col min="15618" max="15618" width="1.5546875" customWidth="1"/>
    <col min="15619" max="15619" width="2.6640625" customWidth="1"/>
    <col min="15620" max="15620" width="3.5546875" customWidth="1"/>
    <col min="15621" max="15621" width="2.44140625" customWidth="1"/>
    <col min="15622" max="15622" width="6.33203125" customWidth="1"/>
    <col min="15623" max="15623" width="10.33203125" customWidth="1"/>
    <col min="15624" max="15624" width="5.44140625" customWidth="1"/>
    <col min="15625" max="15625" width="7.44140625" customWidth="1"/>
    <col min="15626" max="15626" width="7.6640625" customWidth="1"/>
    <col min="15627" max="15627" width="15.33203125" customWidth="1"/>
    <col min="15628" max="15640" width="11.5546875" customWidth="1"/>
    <col min="15641" max="15641" width="43.44140625" customWidth="1"/>
    <col min="15873" max="15873" width="10.33203125" customWidth="1"/>
    <col min="15874" max="15874" width="1.5546875" customWidth="1"/>
    <col min="15875" max="15875" width="2.6640625" customWidth="1"/>
    <col min="15876" max="15876" width="3.5546875" customWidth="1"/>
    <col min="15877" max="15877" width="2.44140625" customWidth="1"/>
    <col min="15878" max="15878" width="6.33203125" customWidth="1"/>
    <col min="15879" max="15879" width="10.33203125" customWidth="1"/>
    <col min="15880" max="15880" width="5.44140625" customWidth="1"/>
    <col min="15881" max="15881" width="7.44140625" customWidth="1"/>
    <col min="15882" max="15882" width="7.6640625" customWidth="1"/>
    <col min="15883" max="15883" width="15.33203125" customWidth="1"/>
    <col min="15884" max="15896" width="11.5546875" customWidth="1"/>
    <col min="15897" max="15897" width="43.44140625" customWidth="1"/>
    <col min="16129" max="16129" width="10.33203125" customWidth="1"/>
    <col min="16130" max="16130" width="1.5546875" customWidth="1"/>
    <col min="16131" max="16131" width="2.6640625" customWidth="1"/>
    <col min="16132" max="16132" width="3.5546875" customWidth="1"/>
    <col min="16133" max="16133" width="2.44140625" customWidth="1"/>
    <col min="16134" max="16134" width="6.33203125" customWidth="1"/>
    <col min="16135" max="16135" width="10.33203125" customWidth="1"/>
    <col min="16136" max="16136" width="5.44140625" customWidth="1"/>
    <col min="16137" max="16137" width="7.44140625" customWidth="1"/>
    <col min="16138" max="16138" width="7.6640625" customWidth="1"/>
    <col min="16139" max="16139" width="15.33203125" customWidth="1"/>
    <col min="16140" max="16152" width="11.5546875" customWidth="1"/>
    <col min="16153" max="16153" width="43.44140625" customWidth="1"/>
  </cols>
  <sheetData>
    <row r="1" spans="1:25" ht="24" customHeight="1">
      <c r="A1" s="555" t="s">
        <v>425</v>
      </c>
      <c r="B1" s="556"/>
      <c r="C1" s="556"/>
      <c r="D1" s="556"/>
      <c r="E1" s="556"/>
      <c r="F1" s="556"/>
      <c r="G1" s="556"/>
      <c r="H1" s="556"/>
      <c r="I1" s="556"/>
      <c r="J1" s="556"/>
      <c r="K1" s="556"/>
      <c r="L1" s="556"/>
      <c r="M1" s="556"/>
      <c r="N1" s="556"/>
      <c r="O1" s="556"/>
      <c r="P1" s="556"/>
      <c r="Q1" s="556"/>
      <c r="R1" s="556"/>
      <c r="S1" s="556"/>
      <c r="T1" s="556"/>
      <c r="U1" s="556"/>
      <c r="V1" s="556"/>
      <c r="W1" s="556"/>
      <c r="X1" s="557"/>
      <c r="Y1" s="361"/>
    </row>
    <row r="2" spans="1:25" ht="17.25" customHeight="1">
      <c r="A2" s="558"/>
      <c r="B2" s="559"/>
      <c r="C2" s="559"/>
      <c r="D2" s="559"/>
      <c r="E2" s="559"/>
      <c r="F2" s="559"/>
      <c r="G2" s="559"/>
      <c r="H2" s="559"/>
      <c r="I2" s="1434" t="s">
        <v>74</v>
      </c>
      <c r="J2" s="1434"/>
      <c r="K2" s="1430" t="str">
        <f>'2 CM Budget'!B2</f>
        <v>Contract Milker Ltd</v>
      </c>
      <c r="L2" s="1430"/>
      <c r="M2" s="1430"/>
      <c r="N2" s="1430"/>
      <c r="O2" s="1430"/>
      <c r="P2" s="1431" t="s">
        <v>426</v>
      </c>
      <c r="Q2" s="1431"/>
      <c r="R2" s="716">
        <f>'2 CM Budget'!L2+365</f>
        <v>365</v>
      </c>
      <c r="S2" s="717" t="s">
        <v>76</v>
      </c>
      <c r="T2" s="716">
        <f>'2 CM Budget'!R2+365</f>
        <v>365</v>
      </c>
      <c r="U2" s="560"/>
      <c r="V2" s="560"/>
      <c r="W2" s="560"/>
      <c r="X2" s="561"/>
      <c r="Y2" s="361"/>
    </row>
    <row r="3" spans="1:25" ht="17.25" customHeight="1">
      <c r="A3" s="562"/>
      <c r="B3" s="563"/>
      <c r="C3" s="563"/>
      <c r="D3" s="563"/>
      <c r="E3" s="563"/>
      <c r="F3" s="564"/>
      <c r="G3" s="565"/>
      <c r="H3" s="1432" t="s">
        <v>427</v>
      </c>
      <c r="I3" s="1432"/>
      <c r="J3" s="1432"/>
      <c r="K3" s="565"/>
      <c r="L3" s="566" t="s">
        <v>406</v>
      </c>
      <c r="M3" s="567"/>
      <c r="N3" s="568" t="s">
        <v>91</v>
      </c>
      <c r="O3" s="569"/>
      <c r="P3" s="570" t="s">
        <v>92</v>
      </c>
      <c r="Q3" s="571" t="str">
        <f>IF(B3=0,"",B3/I3)</f>
        <v/>
      </c>
      <c r="R3" s="572" t="str">
        <f>IF(K3=0,"",K3/M3)</f>
        <v/>
      </c>
      <c r="S3" s="570" t="s">
        <v>93</v>
      </c>
      <c r="T3" s="101" t="str">
        <f>IF(K3=0,"",K3/O3)</f>
        <v/>
      </c>
      <c r="U3" s="570" t="s">
        <v>94</v>
      </c>
      <c r="V3" s="573" t="str">
        <f>IF(M3=0,"",M3/O3)</f>
        <v/>
      </c>
      <c r="W3" s="570" t="s">
        <v>95</v>
      </c>
      <c r="X3" s="574"/>
      <c r="Y3" s="361"/>
    </row>
    <row r="4" spans="1:25" ht="8.25" customHeight="1">
      <c r="A4" s="1321"/>
      <c r="B4" s="1321"/>
      <c r="C4" s="1321"/>
      <c r="D4" s="1321"/>
      <c r="E4" s="1321"/>
      <c r="F4" s="1321"/>
      <c r="G4" s="1321"/>
      <c r="H4" s="1321"/>
      <c r="I4" s="1321"/>
      <c r="J4" s="1321"/>
      <c r="K4" s="1321"/>
      <c r="L4" s="1321"/>
      <c r="M4" s="1321"/>
      <c r="N4" s="1321"/>
      <c r="O4" s="1321"/>
      <c r="P4" s="1321"/>
      <c r="Q4" s="1321"/>
      <c r="R4" s="1321"/>
      <c r="S4" s="1321"/>
      <c r="Y4" s="361"/>
    </row>
    <row r="5" spans="1:25" ht="15.6" customHeight="1">
      <c r="A5" s="1420" t="s">
        <v>428</v>
      </c>
      <c r="B5" s="1421"/>
      <c r="C5" s="1421"/>
      <c r="D5" s="1421"/>
      <c r="E5" s="1421"/>
      <c r="F5" s="1421"/>
      <c r="G5" s="1421"/>
      <c r="H5" s="1421"/>
      <c r="I5" s="1421"/>
      <c r="J5" s="1422"/>
      <c r="K5" s="575" t="s">
        <v>429</v>
      </c>
      <c r="L5" s="1426" t="s">
        <v>430</v>
      </c>
      <c r="M5" s="576" t="s">
        <v>431</v>
      </c>
      <c r="N5" s="577" t="s">
        <v>432</v>
      </c>
      <c r="O5" s="577" t="s">
        <v>433</v>
      </c>
      <c r="P5" s="577" t="s">
        <v>434</v>
      </c>
      <c r="Q5" s="577" t="s">
        <v>435</v>
      </c>
      <c r="R5" s="577" t="s">
        <v>436</v>
      </c>
      <c r="S5" s="577" t="s">
        <v>437</v>
      </c>
      <c r="T5" s="577" t="s">
        <v>438</v>
      </c>
      <c r="U5" s="577" t="s">
        <v>439</v>
      </c>
      <c r="V5" s="578" t="s">
        <v>440</v>
      </c>
      <c r="W5" s="577" t="s">
        <v>441</v>
      </c>
      <c r="X5" s="578" t="s">
        <v>442</v>
      </c>
      <c r="Y5" s="1414" t="s">
        <v>443</v>
      </c>
    </row>
    <row r="6" spans="1:25" ht="15.6" customHeight="1">
      <c r="A6" s="1423"/>
      <c r="B6" s="1424"/>
      <c r="C6" s="1424"/>
      <c r="D6" s="1424"/>
      <c r="E6" s="1424"/>
      <c r="F6" s="1424"/>
      <c r="G6" s="1424"/>
      <c r="H6" s="1424"/>
      <c r="I6" s="1424"/>
      <c r="J6" s="1425"/>
      <c r="K6" s="579" t="s">
        <v>444</v>
      </c>
      <c r="L6" s="1427"/>
      <c r="M6" s="579" t="s">
        <v>444</v>
      </c>
      <c r="N6" s="579" t="s">
        <v>444</v>
      </c>
      <c r="O6" s="579" t="s">
        <v>444</v>
      </c>
      <c r="P6" s="579" t="s">
        <v>444</v>
      </c>
      <c r="Q6" s="579" t="s">
        <v>444</v>
      </c>
      <c r="R6" s="579" t="s">
        <v>444</v>
      </c>
      <c r="S6" s="579" t="s">
        <v>444</v>
      </c>
      <c r="T6" s="579" t="s">
        <v>444</v>
      </c>
      <c r="U6" s="579" t="s">
        <v>444</v>
      </c>
      <c r="V6" s="579" t="s">
        <v>444</v>
      </c>
      <c r="W6" s="579" t="s">
        <v>444</v>
      </c>
      <c r="X6" s="579" t="s">
        <v>444</v>
      </c>
      <c r="Y6" s="1415"/>
    </row>
    <row r="7" spans="1:25" ht="15.6" customHeight="1">
      <c r="A7" s="580" t="s">
        <v>102</v>
      </c>
      <c r="B7" s="581"/>
      <c r="C7" s="581"/>
      <c r="D7" s="581"/>
      <c r="E7" s="581" t="s">
        <v>407</v>
      </c>
      <c r="F7" s="581"/>
      <c r="G7" s="581"/>
      <c r="H7" s="581"/>
      <c r="I7" s="581"/>
      <c r="J7" s="582">
        <f>'4a Yr1 Cashflow'!J7</f>
        <v>0</v>
      </c>
      <c r="K7" s="583"/>
      <c r="L7" s="684">
        <f>SUM(M7:X7)</f>
        <v>1</v>
      </c>
      <c r="M7" s="585"/>
      <c r="N7" s="683">
        <v>0.01</v>
      </c>
      <c r="O7" s="683">
        <v>0.09</v>
      </c>
      <c r="P7" s="683">
        <v>0.14000000000000001</v>
      </c>
      <c r="Q7" s="683">
        <v>0.16</v>
      </c>
      <c r="R7" s="683">
        <v>0.14499999999999999</v>
      </c>
      <c r="S7" s="683">
        <v>0.125</v>
      </c>
      <c r="T7" s="683">
        <v>0.11</v>
      </c>
      <c r="U7" s="683">
        <v>0.09</v>
      </c>
      <c r="V7" s="683">
        <v>8.5000000000000006E-2</v>
      </c>
      <c r="W7" s="683">
        <v>0.04</v>
      </c>
      <c r="X7" s="683">
        <v>5.0000000000000001E-3</v>
      </c>
      <c r="Y7" s="586"/>
    </row>
    <row r="8" spans="1:25" ht="15.6" customHeight="1">
      <c r="A8" s="587" t="s">
        <v>446</v>
      </c>
      <c r="B8" s="588"/>
      <c r="C8" s="588"/>
      <c r="D8" s="588"/>
      <c r="E8" s="589"/>
      <c r="F8" s="589"/>
      <c r="G8" s="581"/>
      <c r="H8" s="589"/>
      <c r="I8" s="589"/>
      <c r="J8" s="590"/>
      <c r="K8" s="591">
        <f>'2 CM Budget'!B10</f>
        <v>0</v>
      </c>
      <c r="L8" s="591">
        <f>K8-SUM(M8:X8)</f>
        <v>0</v>
      </c>
      <c r="M8" s="111"/>
      <c r="N8" s="111">
        <f>$K$8*N7</f>
        <v>0</v>
      </c>
      <c r="O8" s="111">
        <f t="shared" ref="O8:X8" si="0">$K$8*O7</f>
        <v>0</v>
      </c>
      <c r="P8" s="111">
        <f t="shared" si="0"/>
        <v>0</v>
      </c>
      <c r="Q8" s="111">
        <f t="shared" si="0"/>
        <v>0</v>
      </c>
      <c r="R8" s="111">
        <f t="shared" si="0"/>
        <v>0</v>
      </c>
      <c r="S8" s="111">
        <f t="shared" si="0"/>
        <v>0</v>
      </c>
      <c r="T8" s="111">
        <f t="shared" si="0"/>
        <v>0</v>
      </c>
      <c r="U8" s="111">
        <f t="shared" si="0"/>
        <v>0</v>
      </c>
      <c r="V8" s="111">
        <f t="shared" si="0"/>
        <v>0</v>
      </c>
      <c r="W8" s="111">
        <f t="shared" si="0"/>
        <v>0</v>
      </c>
      <c r="X8" s="111">
        <f t="shared" si="0"/>
        <v>0</v>
      </c>
      <c r="Y8" s="1435" t="s">
        <v>449</v>
      </c>
    </row>
    <row r="9" spans="1:25">
      <c r="A9" s="1344" t="s">
        <v>447</v>
      </c>
      <c r="B9" s="1345"/>
      <c r="C9" s="1345"/>
      <c r="D9" s="1345"/>
      <c r="E9" s="682"/>
      <c r="F9" s="682"/>
      <c r="G9" s="681" t="s">
        <v>448</v>
      </c>
      <c r="H9" s="685" t="str">
        <f>'4a Yr1 Cashflow'!$H$9</f>
        <v>No</v>
      </c>
      <c r="I9" s="589"/>
      <c r="J9" s="594"/>
      <c r="K9" s="595">
        <f>'2 CM Budget'!I19</f>
        <v>0</v>
      </c>
      <c r="L9" s="596">
        <f>(K9-SUM(M9:X9))</f>
        <v>0</v>
      </c>
      <c r="M9" s="597">
        <f>IF('4a Yr1 Cashflow'!H9="No",'4a Yr1 Cashflow'!$J$7*'4a Yr1 Cashflow'!X8,('4a Yr1 Cashflow'!J7*'4a Yr1 Cashflow'!K8)-SUM('4a Yr1 Cashflow'!M9:X9)+N9)</f>
        <v>0</v>
      </c>
      <c r="N9" s="597">
        <f>IF($H$9="No",$J$7*M8,$J$7*$K$8*$H$9/12)</f>
        <v>0</v>
      </c>
      <c r="O9" s="597">
        <f t="shared" ref="O9:X9" si="1">IF($H$9="No",$J$7*N8,$J$7*$K$8*$H$9/12)</f>
        <v>0</v>
      </c>
      <c r="P9" s="597">
        <f t="shared" si="1"/>
        <v>0</v>
      </c>
      <c r="Q9" s="597">
        <f t="shared" si="1"/>
        <v>0</v>
      </c>
      <c r="R9" s="597">
        <f t="shared" si="1"/>
        <v>0</v>
      </c>
      <c r="S9" s="597">
        <f t="shared" si="1"/>
        <v>0</v>
      </c>
      <c r="T9" s="597">
        <f t="shared" si="1"/>
        <v>0</v>
      </c>
      <c r="U9" s="597">
        <f t="shared" si="1"/>
        <v>0</v>
      </c>
      <c r="V9" s="597">
        <f t="shared" si="1"/>
        <v>0</v>
      </c>
      <c r="W9" s="597">
        <f t="shared" si="1"/>
        <v>0</v>
      </c>
      <c r="X9" s="597">
        <f t="shared" si="1"/>
        <v>0</v>
      </c>
      <c r="Y9" s="1435"/>
    </row>
    <row r="10" spans="1:25" ht="15.6" customHeight="1">
      <c r="A10" s="592" t="s">
        <v>472</v>
      </c>
      <c r="B10" s="593"/>
      <c r="C10" s="593"/>
      <c r="D10" s="593"/>
      <c r="E10" s="598"/>
      <c r="F10" s="598"/>
      <c r="G10" s="599"/>
      <c r="H10" s="112"/>
      <c r="I10" s="112"/>
      <c r="J10" s="594"/>
      <c r="K10" s="595">
        <f>'2 CM Budget'!I24</f>
        <v>0</v>
      </c>
      <c r="L10" s="596">
        <f t="shared" ref="L10:L18" si="2">(K10-SUM(M10:X10))</f>
        <v>0</v>
      </c>
      <c r="M10" s="387">
        <f>'4a Yr1 Cashflow'!K10</f>
        <v>0</v>
      </c>
      <c r="N10" s="388"/>
      <c r="O10" s="388"/>
      <c r="P10" s="388"/>
      <c r="Q10" s="388"/>
      <c r="R10" s="388"/>
      <c r="S10" s="388"/>
      <c r="T10" s="388"/>
      <c r="U10" s="388"/>
      <c r="V10" s="388"/>
      <c r="W10" s="388"/>
      <c r="X10" s="389"/>
      <c r="Y10" s="1435"/>
    </row>
    <row r="11" spans="1:25" ht="15.6" customHeight="1">
      <c r="A11" s="592" t="s">
        <v>473</v>
      </c>
      <c r="B11" s="593"/>
      <c r="C11" s="593"/>
      <c r="D11" s="593"/>
      <c r="E11" s="598"/>
      <c r="F11" s="598"/>
      <c r="G11" s="599"/>
      <c r="H11" s="112"/>
      <c r="I11" s="112"/>
      <c r="J11" s="594"/>
      <c r="K11" s="595">
        <f>'2 CM Budget'!I31+'2 CM Budget'!I32+'2 CM Budget'!I28</f>
        <v>0</v>
      </c>
      <c r="L11" s="596">
        <f t="shared" si="2"/>
        <v>0</v>
      </c>
      <c r="M11" s="387"/>
      <c r="N11" s="388"/>
      <c r="O11" s="388"/>
      <c r="P11" s="388"/>
      <c r="Q11" s="388"/>
      <c r="R11" s="388"/>
      <c r="S11" s="388"/>
      <c r="T11" s="388"/>
      <c r="U11" s="388"/>
      <c r="V11" s="388"/>
      <c r="W11" s="388"/>
      <c r="X11" s="389"/>
      <c r="Y11" s="586"/>
    </row>
    <row r="12" spans="1:25" ht="15.6" customHeight="1">
      <c r="A12" s="1416" t="s">
        <v>474</v>
      </c>
      <c r="B12" s="1417"/>
      <c r="C12" s="1417"/>
      <c r="D12" s="1417"/>
      <c r="E12" s="1418"/>
      <c r="F12" s="1418"/>
      <c r="G12" s="1418"/>
      <c r="H12" s="1418"/>
      <c r="I12" s="1418"/>
      <c r="J12" s="1419"/>
      <c r="K12" s="595">
        <f>'2 CM Budget'!I40</f>
        <v>0</v>
      </c>
      <c r="L12" s="596">
        <f t="shared" si="2"/>
        <v>0</v>
      </c>
      <c r="M12" s="390"/>
      <c r="N12" s="391"/>
      <c r="O12" s="391"/>
      <c r="P12" s="391"/>
      <c r="Q12" s="391"/>
      <c r="R12" s="391"/>
      <c r="S12" s="391"/>
      <c r="T12" s="391"/>
      <c r="U12" s="391"/>
      <c r="V12" s="391"/>
      <c r="W12" s="391"/>
      <c r="X12" s="392"/>
      <c r="Y12" s="586"/>
    </row>
    <row r="13" spans="1:25" ht="15.6" customHeight="1">
      <c r="A13" s="600" t="s">
        <v>141</v>
      </c>
      <c r="B13" s="601"/>
      <c r="C13" s="601"/>
      <c r="D13" s="601"/>
      <c r="E13" s="602"/>
      <c r="F13" s="602"/>
      <c r="G13" s="602"/>
      <c r="H13" s="602"/>
      <c r="I13" s="602"/>
      <c r="J13" s="603"/>
      <c r="K13" s="595">
        <f>'2 CM Budget'!I41</f>
        <v>0</v>
      </c>
      <c r="L13" s="596">
        <f t="shared" si="2"/>
        <v>0</v>
      </c>
      <c r="M13" s="396"/>
      <c r="N13" s="397"/>
      <c r="O13" s="397"/>
      <c r="P13" s="397"/>
      <c r="Q13" s="397"/>
      <c r="R13" s="397"/>
      <c r="S13" s="397"/>
      <c r="T13" s="397"/>
      <c r="U13" s="397"/>
      <c r="V13" s="397"/>
      <c r="W13" s="397"/>
      <c r="X13" s="398"/>
      <c r="Y13" s="586"/>
    </row>
    <row r="14" spans="1:25" ht="15.6" customHeight="1">
      <c r="A14" s="1387" t="s">
        <v>453</v>
      </c>
      <c r="B14" s="1387"/>
      <c r="C14" s="1387"/>
      <c r="D14" s="1388"/>
      <c r="E14" s="1388"/>
      <c r="F14" s="1388"/>
      <c r="G14" s="1388"/>
      <c r="H14" s="1388"/>
      <c r="I14" s="1388"/>
      <c r="J14" s="1388"/>
      <c r="K14" s="595">
        <f>'2 CM Budget'!I44</f>
        <v>0</v>
      </c>
      <c r="L14" s="596">
        <f t="shared" si="2"/>
        <v>0</v>
      </c>
      <c r="M14" s="393"/>
      <c r="N14" s="394"/>
      <c r="O14" s="394"/>
      <c r="P14" s="394"/>
      <c r="Q14" s="394"/>
      <c r="R14" s="394"/>
      <c r="S14" s="394"/>
      <c r="T14" s="394"/>
      <c r="U14" s="394"/>
      <c r="V14" s="394"/>
      <c r="W14" s="394"/>
      <c r="X14" s="395"/>
      <c r="Y14" s="586"/>
    </row>
    <row r="15" spans="1:25" ht="15.6" customHeight="1">
      <c r="A15" s="1387" t="s">
        <v>454</v>
      </c>
      <c r="B15" s="1387"/>
      <c r="C15" s="1387"/>
      <c r="D15" s="1388"/>
      <c r="E15" s="1388"/>
      <c r="F15" s="1388"/>
      <c r="G15" s="1388"/>
      <c r="H15" s="1388"/>
      <c r="I15" s="1388"/>
      <c r="J15" s="1388"/>
      <c r="K15" s="595">
        <f>'2 CM Budget'!I45</f>
        <v>0</v>
      </c>
      <c r="L15" s="596">
        <f t="shared" si="2"/>
        <v>0</v>
      </c>
      <c r="M15" s="102"/>
      <c r="N15" s="102"/>
      <c r="O15" s="102"/>
      <c r="P15" s="102"/>
      <c r="Q15" s="102"/>
      <c r="R15" s="102"/>
      <c r="S15" s="102"/>
      <c r="T15" s="102"/>
      <c r="U15" s="102"/>
      <c r="V15" s="102"/>
      <c r="W15" s="102"/>
      <c r="X15" s="102"/>
      <c r="Y15" s="586"/>
    </row>
    <row r="16" spans="1:25" ht="15.6" customHeight="1">
      <c r="A16" s="1354" t="s">
        <v>377</v>
      </c>
      <c r="B16" s="1355"/>
      <c r="C16" s="1355"/>
      <c r="D16" s="1355"/>
      <c r="E16" s="1355"/>
      <c r="F16" s="1355"/>
      <c r="G16" s="1355"/>
      <c r="H16" s="1355"/>
      <c r="I16" s="1355"/>
      <c r="J16" s="1355"/>
      <c r="K16" s="607">
        <f>SUM(K9:K14)</f>
        <v>0</v>
      </c>
      <c r="L16" s="608">
        <f t="shared" si="2"/>
        <v>0</v>
      </c>
      <c r="M16" s="607">
        <f>SUM(M9:M15)</f>
        <v>0</v>
      </c>
      <c r="N16" s="607">
        <f t="shared" ref="N16:X16" si="3">SUM(N9:N15)</f>
        <v>0</v>
      </c>
      <c r="O16" s="607">
        <f t="shared" si="3"/>
        <v>0</v>
      </c>
      <c r="P16" s="607">
        <f t="shared" si="3"/>
        <v>0</v>
      </c>
      <c r="Q16" s="607">
        <f t="shared" si="3"/>
        <v>0</v>
      </c>
      <c r="R16" s="607">
        <f t="shared" si="3"/>
        <v>0</v>
      </c>
      <c r="S16" s="607">
        <f t="shared" si="3"/>
        <v>0</v>
      </c>
      <c r="T16" s="607">
        <f t="shared" si="3"/>
        <v>0</v>
      </c>
      <c r="U16" s="607">
        <f t="shared" si="3"/>
        <v>0</v>
      </c>
      <c r="V16" s="607">
        <f t="shared" si="3"/>
        <v>0</v>
      </c>
      <c r="W16" s="607">
        <f t="shared" si="3"/>
        <v>0</v>
      </c>
      <c r="X16" s="607">
        <f t="shared" si="3"/>
        <v>0</v>
      </c>
      <c r="Y16" s="586"/>
    </row>
    <row r="17" spans="1:25" ht="15.6" customHeight="1">
      <c r="A17" s="1349" t="s">
        <v>455</v>
      </c>
      <c r="B17" s="1350"/>
      <c r="C17" s="1350"/>
      <c r="D17" s="1350"/>
      <c r="E17" s="1350"/>
      <c r="F17" s="1350"/>
      <c r="G17" s="1350"/>
      <c r="H17" s="1350"/>
      <c r="I17" s="1350"/>
      <c r="J17" s="611">
        <v>0.15</v>
      </c>
      <c r="K17" s="595">
        <f>SUM(K9:K14)*$J$17</f>
        <v>0</v>
      </c>
      <c r="L17" s="596">
        <f t="shared" si="2"/>
        <v>0</v>
      </c>
      <c r="M17" s="606" cm="1">
        <f t="array" ref="M17">SUM(M9:M14*$J$17)</f>
        <v>0</v>
      </c>
      <c r="N17" s="606" cm="1">
        <f t="array" ref="N17">SUM(N9:N14*$J$17)</f>
        <v>0</v>
      </c>
      <c r="O17" s="606" cm="1">
        <f t="array" ref="O17">SUM(O9:O14*$J$17)</f>
        <v>0</v>
      </c>
      <c r="P17" s="606" cm="1">
        <f t="array" ref="P17">SUM(P9:P14*$J$17)</f>
        <v>0</v>
      </c>
      <c r="Q17" s="606" cm="1">
        <f t="array" ref="Q17">SUM(Q9:Q14*$J$17)</f>
        <v>0</v>
      </c>
      <c r="R17" s="606" cm="1">
        <f t="array" ref="R17">SUM(R9:R14*$J$17)</f>
        <v>0</v>
      </c>
      <c r="S17" s="606" cm="1">
        <f t="array" ref="S17">SUM(S9:S14*$J$17)</f>
        <v>0</v>
      </c>
      <c r="T17" s="606" cm="1">
        <f t="array" ref="T17">SUM(T9:T14*$J$17)</f>
        <v>0</v>
      </c>
      <c r="U17" s="606" cm="1">
        <f t="array" ref="U17">SUM(U9:U14*$J$17)</f>
        <v>0</v>
      </c>
      <c r="V17" s="606" cm="1">
        <f t="array" ref="V17">SUM(V9:V14*$J$17)</f>
        <v>0</v>
      </c>
      <c r="W17" s="606" cm="1">
        <f t="array" ref="W17">SUM(W9:W14*$J$17)</f>
        <v>0</v>
      </c>
      <c r="X17" s="606" cm="1">
        <f t="array" ref="X17">SUM(X9:X14*$J$17)</f>
        <v>0</v>
      </c>
      <c r="Y17" s="586"/>
    </row>
    <row r="18" spans="1:25" ht="15.6" customHeight="1">
      <c r="A18" s="1354" t="s">
        <v>456</v>
      </c>
      <c r="B18" s="1355"/>
      <c r="C18" s="1355"/>
      <c r="D18" s="1355"/>
      <c r="E18" s="1355"/>
      <c r="F18" s="1355"/>
      <c r="G18" s="1355"/>
      <c r="H18" s="1355"/>
      <c r="I18" s="1355"/>
      <c r="J18" s="1355"/>
      <c r="K18" s="612">
        <f>SUM(K16:K17)</f>
        <v>0</v>
      </c>
      <c r="L18" s="613">
        <f t="shared" si="2"/>
        <v>0</v>
      </c>
      <c r="M18" s="607">
        <f>SUM(M16:M17)</f>
        <v>0</v>
      </c>
      <c r="N18" s="607">
        <f>SUM(N16:N17)</f>
        <v>0</v>
      </c>
      <c r="O18" s="607">
        <f t="shared" ref="O18:X18" si="4">SUM(O16:O17)</f>
        <v>0</v>
      </c>
      <c r="P18" s="607">
        <f t="shared" si="4"/>
        <v>0</v>
      </c>
      <c r="Q18" s="607">
        <f t="shared" si="4"/>
        <v>0</v>
      </c>
      <c r="R18" s="607">
        <f t="shared" si="4"/>
        <v>0</v>
      </c>
      <c r="S18" s="607">
        <f t="shared" si="4"/>
        <v>0</v>
      </c>
      <c r="T18" s="607">
        <f t="shared" si="4"/>
        <v>0</v>
      </c>
      <c r="U18" s="607">
        <f t="shared" si="4"/>
        <v>0</v>
      </c>
      <c r="V18" s="607">
        <f t="shared" si="4"/>
        <v>0</v>
      </c>
      <c r="W18" s="607">
        <f t="shared" si="4"/>
        <v>0</v>
      </c>
      <c r="X18" s="607">
        <f t="shared" si="4"/>
        <v>0</v>
      </c>
      <c r="Y18" s="586"/>
    </row>
    <row r="19" spans="1:25" ht="8.25" customHeight="1">
      <c r="A19" s="614"/>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586"/>
    </row>
    <row r="20" spans="1:25" s="104" customFormat="1" ht="18" customHeight="1">
      <c r="A20" s="1433" t="s">
        <v>457</v>
      </c>
      <c r="B20" s="1433"/>
      <c r="C20" s="1433"/>
      <c r="D20" s="1433"/>
      <c r="E20" s="1433"/>
      <c r="F20" s="1433"/>
      <c r="G20" s="1433"/>
      <c r="H20" s="1433"/>
      <c r="I20" s="1433"/>
      <c r="J20" s="1433"/>
      <c r="K20" s="615"/>
      <c r="L20" s="616"/>
      <c r="M20" s="617"/>
      <c r="N20" s="617"/>
      <c r="O20" s="617"/>
      <c r="P20" s="617"/>
      <c r="Q20" s="617"/>
      <c r="R20" s="617"/>
      <c r="S20" s="617"/>
      <c r="T20" s="617"/>
      <c r="U20" s="617"/>
      <c r="V20" s="617"/>
      <c r="W20" s="617"/>
      <c r="X20" s="618"/>
      <c r="Y20" s="586"/>
    </row>
    <row r="21" spans="1:25" ht="15.6" customHeight="1">
      <c r="A21" s="604" t="s">
        <v>150</v>
      </c>
      <c r="B21" s="604"/>
      <c r="C21" s="604"/>
      <c r="D21" s="604"/>
      <c r="E21" s="604"/>
      <c r="F21" s="604"/>
      <c r="G21" s="604"/>
      <c r="H21" s="604"/>
      <c r="I21" s="604"/>
      <c r="J21" s="604"/>
      <c r="K21" s="595">
        <f>'Budget Summary'!K17</f>
        <v>0</v>
      </c>
      <c r="L21" s="596">
        <f>(K21-SUM(M21:X21))</f>
        <v>0</v>
      </c>
      <c r="M21" s="105">
        <f>K21/12</f>
        <v>0</v>
      </c>
      <c r="N21" s="105">
        <f>M21</f>
        <v>0</v>
      </c>
      <c r="O21" s="105">
        <f t="shared" ref="O21:X21" si="5">N21</f>
        <v>0</v>
      </c>
      <c r="P21" s="105">
        <f t="shared" si="5"/>
        <v>0</v>
      </c>
      <c r="Q21" s="105">
        <f t="shared" si="5"/>
        <v>0</v>
      </c>
      <c r="R21" s="105">
        <f t="shared" si="5"/>
        <v>0</v>
      </c>
      <c r="S21" s="105">
        <f t="shared" si="5"/>
        <v>0</v>
      </c>
      <c r="T21" s="105">
        <f t="shared" si="5"/>
        <v>0</v>
      </c>
      <c r="U21" s="105">
        <f t="shared" si="5"/>
        <v>0</v>
      </c>
      <c r="V21" s="105">
        <f t="shared" si="5"/>
        <v>0</v>
      </c>
      <c r="W21" s="105">
        <f t="shared" si="5"/>
        <v>0</v>
      </c>
      <c r="X21" s="105">
        <f t="shared" si="5"/>
        <v>0</v>
      </c>
      <c r="Y21" s="586"/>
    </row>
    <row r="22" spans="1:25" ht="15.6" customHeight="1">
      <c r="A22" s="604" t="s">
        <v>412</v>
      </c>
      <c r="B22" s="604"/>
      <c r="C22" s="604"/>
      <c r="D22" s="604"/>
      <c r="E22" s="604"/>
      <c r="F22" s="604"/>
      <c r="G22" s="604"/>
      <c r="H22" s="604"/>
      <c r="I22" s="604"/>
      <c r="J22" s="604"/>
      <c r="K22" s="595">
        <f>'Budget Summary'!K18</f>
        <v>0</v>
      </c>
      <c r="L22" s="596">
        <f t="shared" ref="L22:L34" si="6">(K22-SUM(M22:X22))</f>
        <v>0</v>
      </c>
      <c r="M22" s="105"/>
      <c r="N22" s="105"/>
      <c r="O22" s="103"/>
      <c r="P22" s="103"/>
      <c r="Q22" s="103"/>
      <c r="R22" s="106"/>
      <c r="S22" s="105"/>
      <c r="T22" s="103"/>
      <c r="U22" s="103"/>
      <c r="V22" s="103"/>
      <c r="W22" s="103"/>
      <c r="X22" s="103"/>
      <c r="Y22" s="586"/>
    </row>
    <row r="23" spans="1:25" ht="15.6" customHeight="1">
      <c r="A23" s="604" t="s">
        <v>413</v>
      </c>
      <c r="B23" s="604"/>
      <c r="C23" s="604"/>
      <c r="D23" s="604"/>
      <c r="E23" s="604"/>
      <c r="F23" s="604"/>
      <c r="G23" s="604"/>
      <c r="H23" s="604"/>
      <c r="I23" s="604"/>
      <c r="J23" s="604"/>
      <c r="K23" s="595">
        <f>'Budget Summary'!K19</f>
        <v>0</v>
      </c>
      <c r="L23" s="596">
        <f t="shared" si="6"/>
        <v>0</v>
      </c>
      <c r="M23" s="105"/>
      <c r="N23" s="105"/>
      <c r="O23" s="103"/>
      <c r="P23" s="103"/>
      <c r="Q23" s="103"/>
      <c r="R23" s="103"/>
      <c r="S23" s="105"/>
      <c r="T23" s="103"/>
      <c r="U23" s="103"/>
      <c r="V23" s="103"/>
      <c r="W23" s="103"/>
      <c r="X23" s="103"/>
      <c r="Y23" s="586"/>
    </row>
    <row r="24" spans="1:25" ht="15.6" customHeight="1">
      <c r="A24" s="604" t="s">
        <v>170</v>
      </c>
      <c r="B24" s="604"/>
      <c r="C24" s="604"/>
      <c r="D24" s="604"/>
      <c r="E24" s="604"/>
      <c r="F24" s="604"/>
      <c r="G24" s="604"/>
      <c r="H24" s="604"/>
      <c r="I24" s="604"/>
      <c r="J24" s="604"/>
      <c r="K24" s="595">
        <f>'Budget Summary'!K20</f>
        <v>0</v>
      </c>
      <c r="L24" s="596">
        <f t="shared" si="6"/>
        <v>0</v>
      </c>
      <c r="M24" s="105">
        <f>K24/12</f>
        <v>0</v>
      </c>
      <c r="N24" s="105">
        <f>M24</f>
        <v>0</v>
      </c>
      <c r="O24" s="105">
        <f>N24</f>
        <v>0</v>
      </c>
      <c r="P24" s="105">
        <f t="shared" ref="P24:X24" si="7">O24</f>
        <v>0</v>
      </c>
      <c r="Q24" s="105">
        <f t="shared" si="7"/>
        <v>0</v>
      </c>
      <c r="R24" s="105">
        <f t="shared" si="7"/>
        <v>0</v>
      </c>
      <c r="S24" s="105">
        <f t="shared" si="7"/>
        <v>0</v>
      </c>
      <c r="T24" s="105">
        <f t="shared" si="7"/>
        <v>0</v>
      </c>
      <c r="U24" s="105">
        <f t="shared" si="7"/>
        <v>0</v>
      </c>
      <c r="V24" s="105">
        <f t="shared" si="7"/>
        <v>0</v>
      </c>
      <c r="W24" s="105">
        <f t="shared" si="7"/>
        <v>0</v>
      </c>
      <c r="X24" s="105">
        <f t="shared" si="7"/>
        <v>0</v>
      </c>
      <c r="Y24" s="586"/>
    </row>
    <row r="25" spans="1:25" ht="15.6" customHeight="1">
      <c r="A25" s="604" t="s">
        <v>458</v>
      </c>
      <c r="B25" s="604"/>
      <c r="C25" s="604"/>
      <c r="D25" s="604"/>
      <c r="E25" s="604"/>
      <c r="F25" s="604"/>
      <c r="G25" s="604"/>
      <c r="H25" s="604"/>
      <c r="I25" s="604"/>
      <c r="J25" s="604"/>
      <c r="K25" s="595">
        <f>'Budget Summary'!K21</f>
        <v>0</v>
      </c>
      <c r="L25" s="596">
        <f t="shared" si="6"/>
        <v>0</v>
      </c>
      <c r="M25" s="105">
        <f>K25/12</f>
        <v>0</v>
      </c>
      <c r="N25" s="105">
        <f>M25</f>
        <v>0</v>
      </c>
      <c r="O25" s="105">
        <f t="shared" ref="O25:X25" si="8">N25</f>
        <v>0</v>
      </c>
      <c r="P25" s="105">
        <f t="shared" si="8"/>
        <v>0</v>
      </c>
      <c r="Q25" s="105">
        <f t="shared" si="8"/>
        <v>0</v>
      </c>
      <c r="R25" s="105">
        <f t="shared" si="8"/>
        <v>0</v>
      </c>
      <c r="S25" s="105">
        <f t="shared" si="8"/>
        <v>0</v>
      </c>
      <c r="T25" s="105">
        <f t="shared" si="8"/>
        <v>0</v>
      </c>
      <c r="U25" s="105">
        <f t="shared" si="8"/>
        <v>0</v>
      </c>
      <c r="V25" s="105">
        <f t="shared" si="8"/>
        <v>0</v>
      </c>
      <c r="W25" s="105">
        <f t="shared" si="8"/>
        <v>0</v>
      </c>
      <c r="X25" s="105">
        <f t="shared" si="8"/>
        <v>0</v>
      </c>
      <c r="Y25" s="586"/>
    </row>
    <row r="26" spans="1:25" ht="15.6" customHeight="1">
      <c r="A26" s="604" t="s">
        <v>415</v>
      </c>
      <c r="B26" s="604"/>
      <c r="C26" s="604"/>
      <c r="D26" s="604"/>
      <c r="E26" s="604"/>
      <c r="F26" s="604"/>
      <c r="G26" s="604"/>
      <c r="H26" s="604"/>
      <c r="I26" s="604"/>
      <c r="J26" s="604"/>
      <c r="K26" s="595">
        <f>'Budget Summary'!K22</f>
        <v>0</v>
      </c>
      <c r="L26" s="596">
        <f t="shared" si="6"/>
        <v>0</v>
      </c>
      <c r="M26" s="105"/>
      <c r="N26" s="105"/>
      <c r="O26" s="105"/>
      <c r="P26" s="105"/>
      <c r="Q26" s="105"/>
      <c r="R26" s="105"/>
      <c r="S26" s="105"/>
      <c r="T26" s="105"/>
      <c r="U26" s="105"/>
      <c r="V26" s="105"/>
      <c r="W26" s="105"/>
      <c r="X26" s="105"/>
      <c r="Y26" s="586"/>
    </row>
    <row r="27" spans="1:25" ht="15.6" customHeight="1">
      <c r="A27" s="604" t="s">
        <v>416</v>
      </c>
      <c r="B27" s="604"/>
      <c r="C27" s="604"/>
      <c r="D27" s="604"/>
      <c r="E27" s="604"/>
      <c r="F27" s="604"/>
      <c r="G27" s="604"/>
      <c r="H27" s="604"/>
      <c r="I27" s="604"/>
      <c r="J27" s="604"/>
      <c r="K27" s="595">
        <f>'Budget Summary'!K23</f>
        <v>0</v>
      </c>
      <c r="L27" s="596">
        <f t="shared" si="6"/>
        <v>0</v>
      </c>
      <c r="M27" s="105">
        <f>K27/12</f>
        <v>0</v>
      </c>
      <c r="N27" s="105">
        <f>M27</f>
        <v>0</v>
      </c>
      <c r="O27" s="105">
        <f t="shared" ref="O27:X28" si="9">N27</f>
        <v>0</v>
      </c>
      <c r="P27" s="105">
        <f t="shared" si="9"/>
        <v>0</v>
      </c>
      <c r="Q27" s="105">
        <f t="shared" si="9"/>
        <v>0</v>
      </c>
      <c r="R27" s="105">
        <f t="shared" si="9"/>
        <v>0</v>
      </c>
      <c r="S27" s="105">
        <f t="shared" si="9"/>
        <v>0</v>
      </c>
      <c r="T27" s="105">
        <f t="shared" si="9"/>
        <v>0</v>
      </c>
      <c r="U27" s="105">
        <f t="shared" si="9"/>
        <v>0</v>
      </c>
      <c r="V27" s="105">
        <f t="shared" si="9"/>
        <v>0</v>
      </c>
      <c r="W27" s="105">
        <f t="shared" si="9"/>
        <v>0</v>
      </c>
      <c r="X27" s="105">
        <f t="shared" si="9"/>
        <v>0</v>
      </c>
      <c r="Y27" s="586"/>
    </row>
    <row r="28" spans="1:25" ht="15.6" customHeight="1">
      <c r="A28" s="604" t="s">
        <v>459</v>
      </c>
      <c r="B28" s="604"/>
      <c r="C28" s="604"/>
      <c r="D28" s="604"/>
      <c r="E28" s="604"/>
      <c r="F28" s="604"/>
      <c r="G28" s="604"/>
      <c r="H28" s="604"/>
      <c r="I28" s="604"/>
      <c r="J28" s="604"/>
      <c r="K28" s="595">
        <f>'Budget Summary'!K24</f>
        <v>0</v>
      </c>
      <c r="L28" s="596">
        <f t="shared" si="6"/>
        <v>0</v>
      </c>
      <c r="M28" s="105">
        <f t="shared" ref="M28:M31" si="10">K28/12</f>
        <v>0</v>
      </c>
      <c r="N28" s="105">
        <f>M28</f>
        <v>0</v>
      </c>
      <c r="O28" s="105">
        <f t="shared" si="9"/>
        <v>0</v>
      </c>
      <c r="P28" s="105">
        <f t="shared" si="9"/>
        <v>0</v>
      </c>
      <c r="Q28" s="105">
        <f t="shared" si="9"/>
        <v>0</v>
      </c>
      <c r="R28" s="105">
        <f t="shared" si="9"/>
        <v>0</v>
      </c>
      <c r="S28" s="105">
        <f t="shared" si="9"/>
        <v>0</v>
      </c>
      <c r="T28" s="105">
        <f t="shared" si="9"/>
        <v>0</v>
      </c>
      <c r="U28" s="105">
        <f t="shared" si="9"/>
        <v>0</v>
      </c>
      <c r="V28" s="105">
        <f t="shared" si="9"/>
        <v>0</v>
      </c>
      <c r="W28" s="105">
        <f t="shared" si="9"/>
        <v>0</v>
      </c>
      <c r="X28" s="105">
        <f t="shared" si="9"/>
        <v>0</v>
      </c>
      <c r="Y28" s="586"/>
    </row>
    <row r="29" spans="1:25" ht="15.6" customHeight="1">
      <c r="A29" s="604" t="s">
        <v>221</v>
      </c>
      <c r="B29" s="604"/>
      <c r="C29" s="604"/>
      <c r="D29" s="604"/>
      <c r="E29" s="604"/>
      <c r="F29" s="604"/>
      <c r="G29" s="604"/>
      <c r="H29" s="604"/>
      <c r="I29" s="604"/>
      <c r="J29" s="604"/>
      <c r="K29" s="595">
        <f>'Budget Summary'!K25</f>
        <v>0</v>
      </c>
      <c r="L29" s="596">
        <f t="shared" si="6"/>
        <v>0</v>
      </c>
      <c r="M29" s="105">
        <v>0</v>
      </c>
      <c r="N29" s="105"/>
      <c r="O29" s="105"/>
      <c r="P29" s="105"/>
      <c r="Q29" s="105"/>
      <c r="R29" s="105"/>
      <c r="S29" s="105"/>
      <c r="T29" s="105"/>
      <c r="U29" s="105"/>
      <c r="V29" s="105"/>
      <c r="W29" s="105"/>
      <c r="X29" s="105"/>
      <c r="Y29" s="586"/>
    </row>
    <row r="30" spans="1:25" ht="15.6" customHeight="1">
      <c r="A30" s="604" t="s">
        <v>417</v>
      </c>
      <c r="B30" s="604"/>
      <c r="C30" s="604"/>
      <c r="D30" s="604"/>
      <c r="E30" s="604"/>
      <c r="F30" s="604"/>
      <c r="G30" s="604"/>
      <c r="H30" s="604"/>
      <c r="I30" s="604"/>
      <c r="J30" s="604"/>
      <c r="K30" s="595">
        <f>'Budget Summary'!K26</f>
        <v>0</v>
      </c>
      <c r="L30" s="596">
        <f t="shared" si="6"/>
        <v>0</v>
      </c>
      <c r="M30" s="105">
        <f t="shared" si="10"/>
        <v>0</v>
      </c>
      <c r="N30" s="105">
        <f>M30</f>
        <v>0</v>
      </c>
      <c r="O30" s="105">
        <f t="shared" ref="O30:X31" si="11">N30</f>
        <v>0</v>
      </c>
      <c r="P30" s="105">
        <f t="shared" si="11"/>
        <v>0</v>
      </c>
      <c r="Q30" s="105">
        <f t="shared" si="11"/>
        <v>0</v>
      </c>
      <c r="R30" s="105">
        <f t="shared" si="11"/>
        <v>0</v>
      </c>
      <c r="S30" s="105">
        <f t="shared" si="11"/>
        <v>0</v>
      </c>
      <c r="T30" s="105">
        <f t="shared" si="11"/>
        <v>0</v>
      </c>
      <c r="U30" s="105">
        <f t="shared" si="11"/>
        <v>0</v>
      </c>
      <c r="V30" s="105">
        <f t="shared" si="11"/>
        <v>0</v>
      </c>
      <c r="W30" s="105">
        <f t="shared" si="11"/>
        <v>0</v>
      </c>
      <c r="X30" s="105">
        <f t="shared" si="11"/>
        <v>0</v>
      </c>
      <c r="Y30" s="586"/>
    </row>
    <row r="31" spans="1:25" ht="15.6" customHeight="1">
      <c r="A31" s="604" t="s">
        <v>460</v>
      </c>
      <c r="B31" s="604"/>
      <c r="C31" s="604"/>
      <c r="D31" s="604"/>
      <c r="E31" s="604"/>
      <c r="F31" s="604"/>
      <c r="G31" s="604"/>
      <c r="H31" s="604"/>
      <c r="I31" s="604"/>
      <c r="J31" s="604"/>
      <c r="K31" s="595">
        <f>'Budget Summary'!K27</f>
        <v>0</v>
      </c>
      <c r="L31" s="596">
        <f t="shared" si="6"/>
        <v>0</v>
      </c>
      <c r="M31" s="105">
        <f t="shared" si="10"/>
        <v>0</v>
      </c>
      <c r="N31" s="105">
        <f>M31</f>
        <v>0</v>
      </c>
      <c r="O31" s="105">
        <f t="shared" si="11"/>
        <v>0</v>
      </c>
      <c r="P31" s="105">
        <f t="shared" si="11"/>
        <v>0</v>
      </c>
      <c r="Q31" s="105">
        <f t="shared" si="11"/>
        <v>0</v>
      </c>
      <c r="R31" s="105">
        <f t="shared" si="11"/>
        <v>0</v>
      </c>
      <c r="S31" s="105">
        <f t="shared" si="11"/>
        <v>0</v>
      </c>
      <c r="T31" s="105">
        <f t="shared" si="11"/>
        <v>0</v>
      </c>
      <c r="U31" s="105">
        <f t="shared" si="11"/>
        <v>0</v>
      </c>
      <c r="V31" s="105">
        <f t="shared" si="11"/>
        <v>0</v>
      </c>
      <c r="W31" s="105">
        <f t="shared" si="11"/>
        <v>0</v>
      </c>
      <c r="X31" s="105">
        <f t="shared" si="11"/>
        <v>0</v>
      </c>
      <c r="Y31" s="586"/>
    </row>
    <row r="32" spans="1:25" ht="15.6" customHeight="1">
      <c r="A32" s="604" t="s">
        <v>251</v>
      </c>
      <c r="B32" s="604"/>
      <c r="C32" s="604"/>
      <c r="D32" s="604"/>
      <c r="E32" s="604"/>
      <c r="F32" s="604"/>
      <c r="G32" s="604"/>
      <c r="H32" s="604"/>
      <c r="I32" s="604"/>
      <c r="J32" s="604"/>
      <c r="K32" s="595">
        <f>'Budget Summary'!K28</f>
        <v>0</v>
      </c>
      <c r="L32" s="596">
        <f t="shared" si="6"/>
        <v>0</v>
      </c>
      <c r="M32" s="105">
        <v>0</v>
      </c>
      <c r="N32" s="105"/>
      <c r="O32" s="105"/>
      <c r="P32" s="105"/>
      <c r="Q32" s="105"/>
      <c r="R32" s="105"/>
      <c r="S32" s="105"/>
      <c r="T32" s="105"/>
      <c r="U32" s="105"/>
      <c r="V32" s="105"/>
      <c r="W32" s="105"/>
      <c r="X32" s="105"/>
      <c r="Y32" s="586"/>
    </row>
    <row r="33" spans="1:27" ht="15.6" customHeight="1">
      <c r="A33" s="604" t="s">
        <v>261</v>
      </c>
      <c r="B33" s="604"/>
      <c r="C33" s="604"/>
      <c r="D33" s="604"/>
      <c r="E33" s="604"/>
      <c r="F33" s="604"/>
      <c r="G33" s="604"/>
      <c r="H33" s="604"/>
      <c r="I33" s="604"/>
      <c r="J33" s="604"/>
      <c r="K33" s="595">
        <f>'Budget Summary'!K29</f>
        <v>0</v>
      </c>
      <c r="L33" s="596">
        <f t="shared" si="6"/>
        <v>0</v>
      </c>
      <c r="M33" s="105">
        <f>'2 CM Budget'!G141/10</f>
        <v>0</v>
      </c>
      <c r="N33" s="105">
        <f>M33+'2 CM Budget'!G140</f>
        <v>0</v>
      </c>
      <c r="O33" s="105">
        <f>M33</f>
        <v>0</v>
      </c>
      <c r="P33" s="105">
        <f>O33</f>
        <v>0</v>
      </c>
      <c r="Q33" s="105">
        <f t="shared" ref="Q33:V33" si="12">P33</f>
        <v>0</v>
      </c>
      <c r="R33" s="105">
        <f t="shared" si="12"/>
        <v>0</v>
      </c>
      <c r="S33" s="105">
        <f t="shared" si="12"/>
        <v>0</v>
      </c>
      <c r="T33" s="105">
        <f t="shared" si="12"/>
        <v>0</v>
      </c>
      <c r="U33" s="105">
        <f t="shared" si="12"/>
        <v>0</v>
      </c>
      <c r="V33" s="105">
        <f t="shared" si="12"/>
        <v>0</v>
      </c>
      <c r="W33" s="105"/>
      <c r="X33" s="105"/>
      <c r="Y33" s="1406" t="s">
        <v>506</v>
      </c>
    </row>
    <row r="34" spans="1:27" ht="15.6" customHeight="1">
      <c r="A34" s="604" t="s">
        <v>419</v>
      </c>
      <c r="B34" s="604"/>
      <c r="C34" s="604"/>
      <c r="D34" s="604"/>
      <c r="E34" s="604"/>
      <c r="F34" s="604"/>
      <c r="G34" s="604"/>
      <c r="H34" s="604"/>
      <c r="I34" s="604"/>
      <c r="J34" s="604"/>
      <c r="K34" s="595">
        <f>'Budget Summary'!K30</f>
        <v>0</v>
      </c>
      <c r="L34" s="596">
        <f t="shared" si="6"/>
        <v>0</v>
      </c>
      <c r="M34" s="105"/>
      <c r="N34" s="105"/>
      <c r="O34" s="103"/>
      <c r="P34" s="103"/>
      <c r="Q34" s="103"/>
      <c r="R34" s="106"/>
      <c r="S34" s="103"/>
      <c r="T34" s="103"/>
      <c r="U34" s="103"/>
      <c r="V34" s="103"/>
      <c r="W34" s="103"/>
      <c r="X34" s="103"/>
      <c r="Y34" s="1406"/>
    </row>
    <row r="35" spans="1:27" ht="15.6" customHeight="1">
      <c r="A35" s="1383" t="s">
        <v>393</v>
      </c>
      <c r="B35" s="1383"/>
      <c r="C35" s="1383"/>
      <c r="D35" s="1383"/>
      <c r="E35" s="1383"/>
      <c r="F35" s="1383"/>
      <c r="G35" s="1383"/>
      <c r="H35" s="1383"/>
      <c r="I35" s="1383"/>
      <c r="J35" s="1383"/>
      <c r="K35" s="619">
        <f>SUM(K21:K34)</f>
        <v>0</v>
      </c>
      <c r="L35" s="608"/>
      <c r="M35" s="619">
        <f t="shared" ref="M35:X35" si="13">SUM(M21:M34)</f>
        <v>0</v>
      </c>
      <c r="N35" s="619">
        <f t="shared" si="13"/>
        <v>0</v>
      </c>
      <c r="O35" s="619">
        <f t="shared" si="13"/>
        <v>0</v>
      </c>
      <c r="P35" s="619">
        <f t="shared" si="13"/>
        <v>0</v>
      </c>
      <c r="Q35" s="619">
        <f t="shared" si="13"/>
        <v>0</v>
      </c>
      <c r="R35" s="619">
        <f t="shared" si="13"/>
        <v>0</v>
      </c>
      <c r="S35" s="619">
        <f t="shared" si="13"/>
        <v>0</v>
      </c>
      <c r="T35" s="619">
        <f t="shared" si="13"/>
        <v>0</v>
      </c>
      <c r="U35" s="619">
        <f t="shared" si="13"/>
        <v>0</v>
      </c>
      <c r="V35" s="619">
        <f t="shared" si="13"/>
        <v>0</v>
      </c>
      <c r="W35" s="619">
        <f t="shared" si="13"/>
        <v>0</v>
      </c>
      <c r="X35" s="619">
        <f t="shared" si="13"/>
        <v>0</v>
      </c>
      <c r="Y35" s="586"/>
    </row>
    <row r="36" spans="1:27" ht="24" customHeight="1">
      <c r="A36" s="609" t="s">
        <v>461</v>
      </c>
      <c r="B36" s="610"/>
      <c r="C36" s="610"/>
      <c r="D36" s="610"/>
      <c r="E36" s="620"/>
      <c r="F36" s="620"/>
      <c r="G36" s="621"/>
      <c r="H36" s="621"/>
      <c r="I36" s="621"/>
      <c r="J36" s="622"/>
      <c r="K36" s="595">
        <f>SUM(M36:X36)</f>
        <v>0</v>
      </c>
      <c r="L36" s="701" t="s">
        <v>462</v>
      </c>
      <c r="M36" s="105"/>
      <c r="N36" s="105"/>
      <c r="O36" s="105"/>
      <c r="P36" s="105"/>
      <c r="Q36" s="105"/>
      <c r="R36" s="105"/>
      <c r="S36" s="105"/>
      <c r="T36" s="105"/>
      <c r="U36" s="105"/>
      <c r="V36" s="105"/>
      <c r="W36" s="105"/>
      <c r="X36" s="105"/>
      <c r="Y36" s="719" t="s">
        <v>508</v>
      </c>
    </row>
    <row r="37" spans="1:27" ht="15" thickBot="1">
      <c r="A37" s="703" t="s">
        <v>421</v>
      </c>
      <c r="B37" s="703"/>
      <c r="C37" s="703"/>
      <c r="D37" s="704"/>
      <c r="E37" s="47"/>
      <c r="F37" s="47"/>
      <c r="G37" s="704"/>
      <c r="H37" s="704"/>
      <c r="I37" s="113">
        <v>0</v>
      </c>
      <c r="J37" s="623"/>
      <c r="K37" s="595">
        <f>SUM(M37:X37)</f>
        <v>0</v>
      </c>
      <c r="L37" s="596">
        <f>(K37-SUM(M37:X37))</f>
        <v>0</v>
      </c>
      <c r="M37" s="108">
        <f>IF(M49&lt;0,M49/-12*$I$37,0)</f>
        <v>0</v>
      </c>
      <c r="N37" s="108">
        <f t="shared" ref="N37:X37" si="14">IF(N49&lt;0,N49/-12*$I$37,0)</f>
        <v>0</v>
      </c>
      <c r="O37" s="108">
        <f t="shared" si="14"/>
        <v>0</v>
      </c>
      <c r="P37" s="108">
        <f t="shared" si="14"/>
        <v>0</v>
      </c>
      <c r="Q37" s="108">
        <f t="shared" si="14"/>
        <v>0</v>
      </c>
      <c r="R37" s="108">
        <f t="shared" si="14"/>
        <v>0</v>
      </c>
      <c r="S37" s="108">
        <f t="shared" si="14"/>
        <v>0</v>
      </c>
      <c r="T37" s="108">
        <f t="shared" si="14"/>
        <v>0</v>
      </c>
      <c r="U37" s="108">
        <f t="shared" si="14"/>
        <v>0</v>
      </c>
      <c r="V37" s="108">
        <f t="shared" si="14"/>
        <v>0</v>
      </c>
      <c r="W37" s="108">
        <f t="shared" si="14"/>
        <v>0</v>
      </c>
      <c r="X37" s="108">
        <f t="shared" si="14"/>
        <v>0</v>
      </c>
      <c r="Y37" s="686" t="s">
        <v>475</v>
      </c>
      <c r="Z37" s="687"/>
      <c r="AA37" s="687"/>
    </row>
    <row r="38" spans="1:27" ht="15.6" customHeight="1" thickBot="1">
      <c r="A38" s="1387" t="s">
        <v>463</v>
      </c>
      <c r="B38" s="1387"/>
      <c r="C38" s="1387"/>
      <c r="D38" s="1388"/>
      <c r="E38" s="1388"/>
      <c r="F38" s="1388"/>
      <c r="G38" s="1388"/>
      <c r="H38" s="1388"/>
      <c r="I38" s="1388"/>
      <c r="J38" s="1388"/>
      <c r="K38" s="595">
        <f>'Budget Summary'!K34</f>
        <v>0</v>
      </c>
      <c r="L38" s="596">
        <f t="shared" ref="L38:L42" si="15">(K38-SUM(M38:X38))</f>
        <v>0</v>
      </c>
      <c r="M38" s="105"/>
      <c r="N38" s="105"/>
      <c r="O38" s="103"/>
      <c r="P38" s="103"/>
      <c r="Q38" s="103"/>
      <c r="R38" s="106"/>
      <c r="S38" s="105"/>
      <c r="T38" s="103"/>
      <c r="U38" s="103"/>
      <c r="V38" s="103"/>
      <c r="W38" s="103"/>
      <c r="X38" s="103"/>
      <c r="Y38" s="688" t="s">
        <v>476</v>
      </c>
      <c r="Z38" s="689" t="s">
        <v>477</v>
      </c>
      <c r="AA38" s="689" t="s">
        <v>478</v>
      </c>
    </row>
    <row r="39" spans="1:27" ht="15.6" customHeight="1" thickBot="1">
      <c r="A39" s="604" t="s">
        <v>284</v>
      </c>
      <c r="B39" s="604"/>
      <c r="C39" s="604"/>
      <c r="D39" s="605"/>
      <c r="E39" s="605"/>
      <c r="F39" s="605"/>
      <c r="G39" s="605"/>
      <c r="H39" s="605"/>
      <c r="I39" s="605"/>
      <c r="J39" s="605"/>
      <c r="K39" s="595">
        <f>'Budget Summary'!K34</f>
        <v>0</v>
      </c>
      <c r="L39" s="596">
        <f t="shared" si="15"/>
        <v>0</v>
      </c>
      <c r="M39" s="105"/>
      <c r="N39" s="105"/>
      <c r="O39" s="103"/>
      <c r="P39" s="103"/>
      <c r="Q39" s="103"/>
      <c r="R39" s="106"/>
      <c r="S39" s="105"/>
      <c r="T39" s="103"/>
      <c r="U39" s="103"/>
      <c r="V39" s="103"/>
      <c r="W39" s="103"/>
      <c r="X39" s="103"/>
      <c r="Y39" s="690" t="s">
        <v>479</v>
      </c>
      <c r="Z39" s="691">
        <v>20000</v>
      </c>
      <c r="AA39" s="692">
        <v>45023</v>
      </c>
    </row>
    <row r="40" spans="1:27" ht="15.6" customHeight="1">
      <c r="A40" s="604" t="s">
        <v>464</v>
      </c>
      <c r="B40" s="604"/>
      <c r="C40" s="604"/>
      <c r="D40" s="605"/>
      <c r="E40" s="605"/>
      <c r="F40" s="605"/>
      <c r="G40" s="605"/>
      <c r="H40" s="605"/>
      <c r="I40" s="605"/>
      <c r="J40" s="605"/>
      <c r="K40" s="595">
        <f>'Budget Summary'!K36</f>
        <v>0</v>
      </c>
      <c r="L40" s="596">
        <f t="shared" si="15"/>
        <v>0</v>
      </c>
      <c r="M40" s="105"/>
      <c r="N40" s="105"/>
      <c r="O40" s="105"/>
      <c r="P40" s="105"/>
      <c r="Q40" s="105"/>
      <c r="R40" s="105"/>
      <c r="S40" s="105"/>
      <c r="T40" s="105"/>
      <c r="U40" s="105"/>
      <c r="V40" s="105"/>
      <c r="W40" s="105"/>
      <c r="X40" s="105"/>
      <c r="Y40" s="693" t="s">
        <v>480</v>
      </c>
      <c r="Z40" s="694"/>
      <c r="AA40" s="695"/>
    </row>
    <row r="41" spans="1:27" ht="15.6" customHeight="1">
      <c r="A41" s="604" t="s">
        <v>284</v>
      </c>
      <c r="B41" s="604"/>
      <c r="C41" s="604"/>
      <c r="D41" s="605"/>
      <c r="E41" s="605"/>
      <c r="F41" s="605"/>
      <c r="G41" s="605"/>
      <c r="H41" s="605"/>
      <c r="I41" s="605"/>
      <c r="J41" s="605"/>
      <c r="K41" s="595">
        <f>'Budget Summary'!K35</f>
        <v>0</v>
      </c>
      <c r="L41" s="596">
        <f t="shared" si="15"/>
        <v>0</v>
      </c>
      <c r="M41" s="105"/>
      <c r="N41" s="105"/>
      <c r="O41" s="105"/>
      <c r="P41" s="105"/>
      <c r="Q41" s="105"/>
      <c r="R41" s="105"/>
      <c r="S41" s="105"/>
      <c r="T41" s="105"/>
      <c r="U41" s="105"/>
      <c r="V41" s="105"/>
      <c r="W41" s="105"/>
      <c r="X41" s="105"/>
      <c r="Y41" s="705"/>
      <c r="Z41" s="706"/>
      <c r="AA41" s="707"/>
    </row>
    <row r="42" spans="1:27" ht="15.6" customHeight="1" thickBot="1">
      <c r="A42" s="1387" t="s">
        <v>293</v>
      </c>
      <c r="B42" s="1387"/>
      <c r="C42" s="1387"/>
      <c r="D42" s="1388"/>
      <c r="E42" s="1388"/>
      <c r="F42" s="1388"/>
      <c r="G42" s="1388"/>
      <c r="H42" s="1388"/>
      <c r="I42" s="1388"/>
      <c r="J42" s="1388"/>
      <c r="K42" s="595">
        <f>'Budget Summary'!K37</f>
        <v>0</v>
      </c>
      <c r="L42" s="596">
        <f t="shared" si="15"/>
        <v>0</v>
      </c>
      <c r="M42" s="105">
        <f>K42/12</f>
        <v>0</v>
      </c>
      <c r="N42" s="105">
        <f>M42</f>
        <v>0</v>
      </c>
      <c r="O42" s="105">
        <f t="shared" ref="O42:X42" si="16">N42</f>
        <v>0</v>
      </c>
      <c r="P42" s="105">
        <f t="shared" si="16"/>
        <v>0</v>
      </c>
      <c r="Q42" s="105">
        <f t="shared" si="16"/>
        <v>0</v>
      </c>
      <c r="R42" s="105">
        <f t="shared" si="16"/>
        <v>0</v>
      </c>
      <c r="S42" s="105">
        <f t="shared" si="16"/>
        <v>0</v>
      </c>
      <c r="T42" s="105">
        <f t="shared" si="16"/>
        <v>0</v>
      </c>
      <c r="U42" s="105">
        <f t="shared" si="16"/>
        <v>0</v>
      </c>
      <c r="V42" s="105">
        <f t="shared" si="16"/>
        <v>0</v>
      </c>
      <c r="W42" s="105">
        <f t="shared" si="16"/>
        <v>0</v>
      </c>
      <c r="X42" s="105">
        <f t="shared" si="16"/>
        <v>0</v>
      </c>
      <c r="Y42" s="696" t="s">
        <v>481</v>
      </c>
      <c r="Z42" s="697"/>
      <c r="AA42" s="698"/>
    </row>
    <row r="43" spans="1:27" ht="15.6" customHeight="1" thickBot="1">
      <c r="A43" s="1349" t="s">
        <v>466</v>
      </c>
      <c r="B43" s="1350"/>
      <c r="C43" s="1350"/>
      <c r="D43" s="1350"/>
      <c r="E43" s="1350"/>
      <c r="F43" s="1350"/>
      <c r="G43" s="1350"/>
      <c r="H43" s="1350"/>
      <c r="I43" s="1350"/>
      <c r="J43" s="1352"/>
      <c r="K43" s="595">
        <f>SUM(M43:X43)</f>
        <v>0</v>
      </c>
      <c r="L43" s="596"/>
      <c r="M43" s="108">
        <f>(SUM(M22:M34)+M36)*$J$17</f>
        <v>0</v>
      </c>
      <c r="N43" s="108">
        <f t="shared" ref="N43:X43" si="17">(SUM(N22:N34)+N36)*$J$17</f>
        <v>0</v>
      </c>
      <c r="O43" s="108">
        <f t="shared" si="17"/>
        <v>0</v>
      </c>
      <c r="P43" s="108">
        <f t="shared" si="17"/>
        <v>0</v>
      </c>
      <c r="Q43" s="108">
        <f t="shared" si="17"/>
        <v>0</v>
      </c>
      <c r="R43" s="108">
        <f t="shared" si="17"/>
        <v>0</v>
      </c>
      <c r="S43" s="108">
        <f t="shared" si="17"/>
        <v>0</v>
      </c>
      <c r="T43" s="108">
        <f t="shared" si="17"/>
        <v>0</v>
      </c>
      <c r="U43" s="108">
        <f t="shared" si="17"/>
        <v>0</v>
      </c>
      <c r="V43" s="108">
        <f t="shared" si="17"/>
        <v>0</v>
      </c>
      <c r="W43" s="108">
        <f t="shared" si="17"/>
        <v>0</v>
      </c>
      <c r="X43" s="108">
        <f t="shared" si="17"/>
        <v>0</v>
      </c>
      <c r="Y43" s="690" t="s">
        <v>482</v>
      </c>
      <c r="Z43" s="691">
        <v>7000</v>
      </c>
      <c r="AA43" s="692">
        <v>44862</v>
      </c>
    </row>
    <row r="44" spans="1:27" ht="15.6" customHeight="1" thickBot="1">
      <c r="A44" s="1349" t="s">
        <v>467</v>
      </c>
      <c r="B44" s="1350"/>
      <c r="C44" s="1350"/>
      <c r="D44" s="1350"/>
      <c r="E44" s="1350"/>
      <c r="F44" s="1350"/>
      <c r="G44" s="1350"/>
      <c r="H44" s="1350"/>
      <c r="I44" s="1350"/>
      <c r="J44" s="1352"/>
      <c r="K44" s="595">
        <f>SUM(M44:X44)</f>
        <v>0</v>
      </c>
      <c r="L44" s="596"/>
      <c r="M44" s="109">
        <f>'4a Yr1 Cashflow'!W17+'4a Yr1 Cashflow'!X17-'4a Yr1 Cashflow'!W43-'4a Yr1 Cashflow'!X43</f>
        <v>0</v>
      </c>
      <c r="N44" s="108"/>
      <c r="O44" s="109">
        <f>(SUM(M17:N17))-(SUM(M43:N43))</f>
        <v>0</v>
      </c>
      <c r="P44" s="109"/>
      <c r="Q44" s="109">
        <f>(SUM(O17:P17))-(SUM(O43:P43))</f>
        <v>0</v>
      </c>
      <c r="R44" s="109"/>
      <c r="S44" s="109">
        <f>(SUM(Q17:R17))-(SUM(Q43:R43))</f>
        <v>0</v>
      </c>
      <c r="T44" s="109"/>
      <c r="U44" s="109">
        <f>(SUM(S17:T17))-(SUM(S43:T43))</f>
        <v>0</v>
      </c>
      <c r="V44" s="109"/>
      <c r="W44" s="109">
        <f>(SUM(U17:V17))-(SUM(U43:V43))</f>
        <v>0</v>
      </c>
      <c r="X44" s="109"/>
      <c r="Y44" s="690" t="s">
        <v>483</v>
      </c>
      <c r="Z44" s="691">
        <v>7000</v>
      </c>
      <c r="AA44" s="692">
        <v>44985</v>
      </c>
    </row>
    <row r="45" spans="1:27" ht="17.25" customHeight="1" thickBot="1">
      <c r="A45" s="1405" t="s">
        <v>294</v>
      </c>
      <c r="B45" s="1405"/>
      <c r="C45" s="1405"/>
      <c r="D45" s="1405"/>
      <c r="E45" s="1405"/>
      <c r="F45" s="1405"/>
      <c r="G45" s="1405"/>
      <c r="H45" s="1405"/>
      <c r="I45" s="1405"/>
      <c r="J45" s="1405"/>
      <c r="K45" s="607">
        <f>SUM(K35:K44)</f>
        <v>0</v>
      </c>
      <c r="L45" s="607"/>
      <c r="M45" s="612">
        <f t="shared" ref="M45:X45" si="18">SUM(M35:M44)</f>
        <v>0</v>
      </c>
      <c r="N45" s="612">
        <f>SUM(N35:N44)</f>
        <v>0</v>
      </c>
      <c r="O45" s="612">
        <f>SUM(O35:O44)</f>
        <v>0</v>
      </c>
      <c r="P45" s="612">
        <f t="shared" si="18"/>
        <v>0</v>
      </c>
      <c r="Q45" s="612">
        <f t="shared" si="18"/>
        <v>0</v>
      </c>
      <c r="R45" s="612">
        <f t="shared" si="18"/>
        <v>0</v>
      </c>
      <c r="S45" s="612">
        <f t="shared" si="18"/>
        <v>0</v>
      </c>
      <c r="T45" s="612">
        <f t="shared" si="18"/>
        <v>0</v>
      </c>
      <c r="U45" s="612">
        <f t="shared" si="18"/>
        <v>0</v>
      </c>
      <c r="V45" s="612">
        <f t="shared" si="18"/>
        <v>0</v>
      </c>
      <c r="W45" s="612">
        <f t="shared" si="18"/>
        <v>0</v>
      </c>
      <c r="X45" s="612">
        <f t="shared" si="18"/>
        <v>0</v>
      </c>
      <c r="Y45" s="690" t="s">
        <v>484</v>
      </c>
      <c r="Z45" s="691">
        <v>7000</v>
      </c>
      <c r="AA45" s="692">
        <v>45105</v>
      </c>
    </row>
    <row r="46" spans="1:27" s="16" customFormat="1" ht="9" customHeight="1">
      <c r="A46" s="625"/>
      <c r="B46" s="626"/>
      <c r="C46" s="626"/>
      <c r="D46" s="626"/>
      <c r="E46" s="626"/>
      <c r="F46" s="626"/>
      <c r="G46" s="626"/>
      <c r="H46" s="626"/>
      <c r="I46" s="626"/>
      <c r="J46" s="626"/>
      <c r="K46" s="627"/>
      <c r="L46" s="628"/>
      <c r="M46" s="629"/>
      <c r="N46" s="627"/>
      <c r="O46" s="627"/>
      <c r="P46" s="627"/>
      <c r="Q46" s="627"/>
      <c r="R46" s="627"/>
      <c r="S46" s="627"/>
      <c r="T46" s="627"/>
      <c r="U46" s="627"/>
      <c r="V46" s="627"/>
      <c r="W46" s="627"/>
      <c r="X46" s="627"/>
    </row>
    <row r="47" spans="1:27" ht="22.5" customHeight="1">
      <c r="A47" s="1393" t="s">
        <v>468</v>
      </c>
      <c r="B47" s="1394"/>
      <c r="C47" s="1394"/>
      <c r="D47" s="1394"/>
      <c r="E47" s="1394"/>
      <c r="F47" s="1394"/>
      <c r="G47" s="1394"/>
      <c r="H47" s="1394"/>
      <c r="I47" s="1394"/>
      <c r="J47" s="1395"/>
      <c r="K47" s="612">
        <f>SUM(K18-K45)</f>
        <v>0</v>
      </c>
      <c r="L47" s="612"/>
      <c r="M47" s="612">
        <f>M18-M45</f>
        <v>0</v>
      </c>
      <c r="N47" s="612">
        <f t="shared" ref="N47:X47" si="19">N18-N45</f>
        <v>0</v>
      </c>
      <c r="O47" s="612">
        <f t="shared" si="19"/>
        <v>0</v>
      </c>
      <c r="P47" s="612">
        <f t="shared" si="19"/>
        <v>0</v>
      </c>
      <c r="Q47" s="612">
        <f t="shared" si="19"/>
        <v>0</v>
      </c>
      <c r="R47" s="612">
        <f t="shared" si="19"/>
        <v>0</v>
      </c>
      <c r="S47" s="612">
        <f t="shared" si="19"/>
        <v>0</v>
      </c>
      <c r="T47" s="612">
        <f t="shared" si="19"/>
        <v>0</v>
      </c>
      <c r="U47" s="612">
        <f t="shared" si="19"/>
        <v>0</v>
      </c>
      <c r="V47" s="612">
        <f t="shared" si="19"/>
        <v>0</v>
      </c>
      <c r="W47" s="612">
        <f t="shared" si="19"/>
        <v>0</v>
      </c>
      <c r="X47" s="612">
        <f t="shared" si="19"/>
        <v>0</v>
      </c>
    </row>
    <row r="48" spans="1:27" s="16" customFormat="1" ht="4.5" customHeight="1">
      <c r="A48" s="625"/>
      <c r="B48" s="626"/>
      <c r="C48" s="626"/>
      <c r="D48" s="626"/>
      <c r="E48" s="626"/>
      <c r="F48" s="626"/>
      <c r="G48" s="626"/>
      <c r="H48" s="626"/>
      <c r="I48" s="626"/>
      <c r="J48" s="626"/>
      <c r="K48" s="627"/>
      <c r="L48" s="628"/>
      <c r="M48" s="629"/>
      <c r="N48" s="627"/>
      <c r="O48" s="627"/>
      <c r="P48" s="627"/>
      <c r="Q48" s="627"/>
      <c r="R48" s="627"/>
      <c r="S48" s="627"/>
      <c r="T48" s="627"/>
      <c r="U48" s="627"/>
      <c r="V48" s="627"/>
      <c r="W48" s="627"/>
      <c r="X48" s="630"/>
      <c r="Y48" s="586"/>
    </row>
    <row r="49" spans="1:25" ht="22.5" customHeight="1">
      <c r="A49" s="1408" t="s">
        <v>469</v>
      </c>
      <c r="B49" s="1409"/>
      <c r="C49" s="1409"/>
      <c r="D49" s="1409"/>
      <c r="E49" s="1409"/>
      <c r="F49" s="1409"/>
      <c r="G49" s="1409"/>
      <c r="H49" s="1409"/>
      <c r="I49" s="1409"/>
      <c r="J49" s="1410"/>
      <c r="K49" s="631">
        <f>M49</f>
        <v>0</v>
      </c>
      <c r="L49" s="631"/>
      <c r="M49" s="632">
        <f>'4a Yr1 Cashflow'!X51</f>
        <v>0</v>
      </c>
      <c r="N49" s="632">
        <f>M51</f>
        <v>0</v>
      </c>
      <c r="O49" s="632">
        <f t="shared" ref="O49:X49" si="20">N51</f>
        <v>0</v>
      </c>
      <c r="P49" s="632">
        <f t="shared" si="20"/>
        <v>0</v>
      </c>
      <c r="Q49" s="632">
        <f t="shared" si="20"/>
        <v>0</v>
      </c>
      <c r="R49" s="632">
        <f t="shared" si="20"/>
        <v>0</v>
      </c>
      <c r="S49" s="632">
        <f t="shared" si="20"/>
        <v>0</v>
      </c>
      <c r="T49" s="632">
        <f t="shared" si="20"/>
        <v>0</v>
      </c>
      <c r="U49" s="632">
        <f t="shared" si="20"/>
        <v>0</v>
      </c>
      <c r="V49" s="632">
        <f t="shared" si="20"/>
        <v>0</v>
      </c>
      <c r="W49" s="632">
        <f t="shared" si="20"/>
        <v>0</v>
      </c>
      <c r="X49" s="632">
        <f t="shared" si="20"/>
        <v>0</v>
      </c>
      <c r="Y49" s="586"/>
    </row>
    <row r="50" spans="1:25" ht="4.5" customHeight="1">
      <c r="A50" s="1411"/>
      <c r="B50" s="1412"/>
      <c r="C50" s="1412"/>
      <c r="D50" s="1412"/>
      <c r="E50" s="1412"/>
      <c r="F50" s="1412"/>
      <c r="G50" s="1412"/>
      <c r="H50" s="1412"/>
      <c r="I50" s="1412"/>
      <c r="J50" s="1412"/>
      <c r="K50" s="1412"/>
      <c r="L50" s="1412"/>
      <c r="M50" s="1412"/>
      <c r="N50" s="1412"/>
      <c r="O50" s="1412"/>
      <c r="P50" s="1412"/>
      <c r="Q50" s="1412"/>
      <c r="R50" s="1412"/>
      <c r="S50" s="1413"/>
      <c r="T50" s="633"/>
      <c r="U50" s="633"/>
      <c r="Y50" s="586"/>
    </row>
    <row r="51" spans="1:25" ht="21.75" customHeight="1">
      <c r="A51" s="1393" t="s">
        <v>470</v>
      </c>
      <c r="B51" s="1394"/>
      <c r="C51" s="1394"/>
      <c r="D51" s="1394"/>
      <c r="E51" s="1394"/>
      <c r="F51" s="1394"/>
      <c r="G51" s="1394"/>
      <c r="H51" s="1394"/>
      <c r="I51" s="1394"/>
      <c r="J51" s="1394"/>
      <c r="K51" s="612">
        <f>X51</f>
        <v>0</v>
      </c>
      <c r="L51" s="607"/>
      <c r="M51" s="612">
        <f>M49+M47</f>
        <v>0</v>
      </c>
      <c r="N51" s="612">
        <f t="shared" ref="N51:X51" si="21">N49+N47</f>
        <v>0</v>
      </c>
      <c r="O51" s="612">
        <f t="shared" si="21"/>
        <v>0</v>
      </c>
      <c r="P51" s="612">
        <f t="shared" si="21"/>
        <v>0</v>
      </c>
      <c r="Q51" s="612">
        <f t="shared" si="21"/>
        <v>0</v>
      </c>
      <c r="R51" s="612">
        <f t="shared" si="21"/>
        <v>0</v>
      </c>
      <c r="S51" s="612">
        <f t="shared" si="21"/>
        <v>0</v>
      </c>
      <c r="T51" s="612">
        <f t="shared" si="21"/>
        <v>0</v>
      </c>
      <c r="U51" s="612">
        <f t="shared" si="21"/>
        <v>0</v>
      </c>
      <c r="V51" s="612">
        <f t="shared" si="21"/>
        <v>0</v>
      </c>
      <c r="W51" s="612">
        <f t="shared" si="21"/>
        <v>0</v>
      </c>
      <c r="X51" s="612">
        <f t="shared" si="21"/>
        <v>0</v>
      </c>
      <c r="Y51" s="586"/>
    </row>
    <row r="52" spans="1:25" ht="9.75" customHeight="1">
      <c r="A52" s="94"/>
      <c r="K52" s="1407"/>
      <c r="L52" s="1407"/>
      <c r="M52" s="1407"/>
      <c r="N52" s="1407"/>
      <c r="O52" s="1407"/>
      <c r="P52" s="1407"/>
      <c r="Q52" s="1407"/>
      <c r="R52" s="1407"/>
      <c r="S52" s="1407"/>
      <c r="T52" s="94"/>
      <c r="U52" s="94"/>
      <c r="V52" s="94"/>
      <c r="W52" s="94"/>
      <c r="X52" s="94"/>
      <c r="Y52" s="361"/>
    </row>
    <row r="53" spans="1:25" ht="15" customHeight="1">
      <c r="A53" s="1391" t="s">
        <v>471</v>
      </c>
      <c r="B53" s="1391"/>
      <c r="C53" s="1391"/>
      <c r="D53" s="1391"/>
      <c r="E53" s="1391"/>
      <c r="F53" s="1391"/>
      <c r="G53" s="1391"/>
      <c r="H53" s="1391"/>
      <c r="I53" s="1391"/>
      <c r="J53" s="1391"/>
      <c r="K53" s="1391"/>
      <c r="L53" s="1391"/>
      <c r="M53" s="1391"/>
      <c r="N53" s="1391"/>
      <c r="O53" s="1391"/>
      <c r="P53" s="1391"/>
      <c r="Q53" s="1391"/>
      <c r="R53" s="1391"/>
      <c r="S53" s="1391"/>
      <c r="T53" s="1391"/>
      <c r="U53" s="1391"/>
      <c r="V53" s="1391"/>
      <c r="W53" s="1391"/>
      <c r="X53" s="1391"/>
      <c r="Y53" s="16"/>
    </row>
    <row r="54" spans="1:25" ht="17.100000000000001" customHeight="1">
      <c r="A54" s="1391"/>
      <c r="B54" s="1391"/>
      <c r="C54" s="1391"/>
      <c r="D54" s="1391"/>
      <c r="E54" s="1391"/>
      <c r="F54" s="1391"/>
      <c r="G54" s="1391"/>
      <c r="H54" s="1391"/>
      <c r="I54" s="1391"/>
      <c r="J54" s="1391"/>
      <c r="K54" s="1391"/>
      <c r="L54" s="1391"/>
      <c r="M54" s="1391"/>
      <c r="N54" s="1391"/>
      <c r="O54" s="1391"/>
      <c r="P54" s="1391"/>
      <c r="Q54" s="1391"/>
      <c r="R54" s="1391"/>
      <c r="S54" s="1391"/>
      <c r="T54" s="1391"/>
      <c r="U54" s="1391"/>
      <c r="V54" s="1391"/>
      <c r="W54" s="1391"/>
      <c r="X54" s="1391"/>
      <c r="Y54" s="16"/>
    </row>
    <row r="55" spans="1:25">
      <c r="A55" s="386"/>
      <c r="B55" s="16"/>
      <c r="C55" s="16"/>
      <c r="D55" s="16"/>
      <c r="E55" s="16"/>
      <c r="F55" s="16"/>
      <c r="G55" s="16"/>
      <c r="H55" s="16"/>
      <c r="I55" s="16"/>
      <c r="J55" s="16"/>
      <c r="K55" s="16"/>
      <c r="L55" s="16"/>
      <c r="M55" s="16"/>
      <c r="N55" s="16"/>
      <c r="O55" s="16"/>
      <c r="P55" s="16"/>
      <c r="Q55" s="16"/>
      <c r="R55" s="16"/>
      <c r="S55" s="16"/>
      <c r="T55" s="16"/>
      <c r="U55" s="16"/>
      <c r="V55" s="16"/>
      <c r="W55" s="16"/>
      <c r="X55" s="16"/>
      <c r="Y55" s="16"/>
    </row>
    <row r="56" spans="1:25">
      <c r="A56" s="386"/>
      <c r="B56" s="16"/>
      <c r="C56" s="16"/>
      <c r="D56" s="16"/>
      <c r="E56" s="16"/>
      <c r="F56" s="16"/>
      <c r="G56" s="16"/>
      <c r="H56" s="16"/>
      <c r="I56" s="16"/>
      <c r="J56" s="16"/>
      <c r="K56" s="16"/>
      <c r="L56" s="16"/>
      <c r="M56" s="16"/>
      <c r="N56" s="16"/>
      <c r="O56" s="16"/>
      <c r="P56" s="16"/>
      <c r="Q56" s="16"/>
      <c r="R56" s="16"/>
      <c r="S56" s="16"/>
      <c r="T56" s="16"/>
      <c r="U56" s="16"/>
      <c r="V56" s="16"/>
      <c r="W56" s="16"/>
      <c r="X56" s="16"/>
      <c r="Y56" s="16"/>
    </row>
    <row r="57" spans="1:25">
      <c r="A57" s="386"/>
      <c r="B57" s="16"/>
      <c r="C57" s="16"/>
      <c r="D57" s="16"/>
      <c r="E57" s="16"/>
      <c r="F57" s="16"/>
      <c r="G57" s="16"/>
      <c r="H57" s="16"/>
      <c r="I57" s="16"/>
      <c r="J57" s="16"/>
      <c r="K57" s="16"/>
      <c r="L57" s="16"/>
      <c r="M57" s="16"/>
      <c r="N57" s="16"/>
      <c r="O57" s="16"/>
      <c r="P57" s="16"/>
      <c r="Q57" s="16"/>
      <c r="R57" s="16"/>
      <c r="S57" s="16"/>
      <c r="T57" s="16"/>
      <c r="U57" s="16"/>
      <c r="V57" s="16"/>
      <c r="W57" s="16"/>
      <c r="X57" s="16"/>
      <c r="Y57" s="361"/>
    </row>
    <row r="58" spans="1:25">
      <c r="A58" s="386"/>
      <c r="B58" s="16"/>
      <c r="C58" s="16"/>
      <c r="D58" s="16"/>
      <c r="E58" s="16"/>
      <c r="F58" s="16"/>
      <c r="G58" s="16"/>
      <c r="H58" s="16"/>
      <c r="I58" s="16"/>
      <c r="J58" s="16"/>
      <c r="K58" s="16"/>
      <c r="L58" s="16"/>
      <c r="M58" s="16"/>
      <c r="N58" s="16"/>
      <c r="O58" s="16"/>
      <c r="P58" s="16"/>
      <c r="Q58" s="16"/>
      <c r="R58" s="16"/>
      <c r="S58" s="16"/>
      <c r="T58" s="16"/>
      <c r="U58" s="16"/>
      <c r="V58" s="16"/>
      <c r="W58" s="16"/>
      <c r="X58" s="16"/>
      <c r="Y58" s="361"/>
    </row>
    <row r="59" spans="1:25">
      <c r="A59" s="386"/>
      <c r="B59" s="16"/>
      <c r="C59" s="16"/>
      <c r="D59" s="16"/>
      <c r="E59" s="16"/>
      <c r="F59" s="16"/>
      <c r="G59" s="16"/>
      <c r="H59" s="16"/>
      <c r="I59" s="16"/>
      <c r="J59" s="16"/>
      <c r="K59" s="16"/>
      <c r="L59" s="16"/>
      <c r="M59" s="16"/>
      <c r="N59" s="16"/>
      <c r="O59" s="16"/>
      <c r="P59" s="16"/>
      <c r="Q59" s="16"/>
      <c r="R59" s="16"/>
      <c r="S59" s="16"/>
      <c r="T59" s="16"/>
      <c r="U59" s="16"/>
      <c r="V59" s="16"/>
      <c r="W59" s="16"/>
      <c r="X59" s="16"/>
      <c r="Y59" s="361"/>
    </row>
    <row r="60" spans="1:25">
      <c r="A60" s="386"/>
      <c r="B60" s="16"/>
      <c r="C60" s="16"/>
      <c r="D60" s="16"/>
      <c r="E60" s="16"/>
      <c r="F60" s="16"/>
      <c r="G60" s="16"/>
      <c r="H60" s="16"/>
      <c r="I60" s="16"/>
      <c r="J60" s="16"/>
      <c r="K60" s="16"/>
      <c r="L60" s="16"/>
      <c r="M60" s="16"/>
      <c r="N60" s="16"/>
      <c r="O60" s="16"/>
      <c r="P60" s="16"/>
      <c r="Q60" s="16"/>
      <c r="R60" s="16"/>
      <c r="S60" s="16"/>
      <c r="T60" s="16"/>
      <c r="U60" s="16"/>
      <c r="V60" s="16"/>
      <c r="W60" s="16"/>
      <c r="X60" s="16"/>
      <c r="Y60" s="361"/>
    </row>
    <row r="61" spans="1:25">
      <c r="A61" s="16"/>
      <c r="B61" s="16"/>
      <c r="C61" s="16"/>
      <c r="D61" s="16"/>
      <c r="E61" s="16"/>
      <c r="F61" s="16"/>
      <c r="G61" s="16"/>
      <c r="H61" s="16"/>
      <c r="I61" s="16"/>
      <c r="J61" s="16"/>
      <c r="K61" s="16"/>
      <c r="L61" s="16"/>
      <c r="M61" s="16"/>
      <c r="N61" s="16"/>
      <c r="O61" s="16"/>
      <c r="P61" s="16"/>
      <c r="Q61" s="16"/>
      <c r="R61" s="16"/>
      <c r="S61" s="16"/>
      <c r="T61" s="16"/>
      <c r="U61" s="16"/>
      <c r="V61" s="16"/>
      <c r="W61" s="16"/>
      <c r="X61" s="16"/>
      <c r="Y61" s="361"/>
    </row>
    <row r="62" spans="1:25">
      <c r="A62" s="16"/>
      <c r="B62" s="16"/>
      <c r="C62" s="16"/>
      <c r="D62" s="16"/>
      <c r="E62" s="16"/>
      <c r="F62" s="16"/>
      <c r="G62" s="16"/>
      <c r="H62" s="16"/>
      <c r="I62" s="16"/>
      <c r="J62" s="16"/>
      <c r="K62" s="16"/>
      <c r="L62" s="16"/>
      <c r="M62" s="16"/>
      <c r="N62" s="16"/>
      <c r="O62" s="16"/>
      <c r="P62" s="16"/>
      <c r="Q62" s="16"/>
      <c r="R62" s="16"/>
      <c r="S62" s="16"/>
      <c r="T62" s="16"/>
      <c r="U62" s="16"/>
      <c r="V62" s="16"/>
      <c r="W62" s="16"/>
      <c r="X62" s="16"/>
      <c r="Y62" s="361"/>
    </row>
    <row r="63" spans="1:25">
      <c r="A63" s="16"/>
      <c r="B63" s="16"/>
      <c r="C63" s="16"/>
      <c r="D63" s="16"/>
      <c r="E63" s="16"/>
      <c r="F63" s="16"/>
      <c r="G63" s="16"/>
      <c r="H63" s="16"/>
      <c r="I63" s="16"/>
      <c r="J63" s="16"/>
      <c r="K63" s="16"/>
      <c r="L63" s="16"/>
      <c r="M63" s="16"/>
      <c r="N63" s="16"/>
      <c r="O63" s="16"/>
      <c r="P63" s="16"/>
      <c r="Q63" s="16"/>
      <c r="R63" s="16"/>
      <c r="S63" s="16"/>
      <c r="T63" s="16"/>
      <c r="U63" s="16"/>
      <c r="V63" s="16"/>
      <c r="W63" s="16"/>
      <c r="X63" s="16"/>
      <c r="Y63" s="361"/>
    </row>
    <row r="64" spans="1:25">
      <c r="A64" s="16"/>
      <c r="B64" s="16"/>
      <c r="C64" s="16"/>
      <c r="D64" s="16"/>
      <c r="E64" s="16"/>
      <c r="F64" s="16"/>
      <c r="G64" s="16"/>
      <c r="H64" s="16"/>
      <c r="I64" s="16"/>
      <c r="J64" s="16"/>
      <c r="K64" s="16"/>
      <c r="L64" s="16"/>
      <c r="M64" s="16"/>
      <c r="N64" s="16"/>
      <c r="O64" s="16"/>
      <c r="P64" s="16"/>
      <c r="Q64" s="16"/>
      <c r="R64" s="16"/>
      <c r="S64" s="16"/>
      <c r="T64" s="16"/>
      <c r="U64" s="16"/>
      <c r="V64" s="16"/>
      <c r="W64" s="16"/>
      <c r="X64" s="16"/>
      <c r="Y64" s="361"/>
    </row>
  </sheetData>
  <sheetProtection algorithmName="SHA-512" hashValue="dXPodjII1vX15qOoPDmQn3YnzvujM5clWLL5p1CRN8xg6IHXkg2Hq06RwLRfViHp1u0/P/VMlBQbNqFD+FJdcg==" saltValue="bTMocK1kowZNHsANSh+VPA==" spinCount="100000" sheet="1" selectLockedCells="1"/>
  <mergeCells count="30">
    <mergeCell ref="K52:S52"/>
    <mergeCell ref="A53:X54"/>
    <mergeCell ref="A44:J44"/>
    <mergeCell ref="A45:J45"/>
    <mergeCell ref="A47:J47"/>
    <mergeCell ref="A49:J49"/>
    <mergeCell ref="A50:S50"/>
    <mergeCell ref="A51:J51"/>
    <mergeCell ref="A18:J18"/>
    <mergeCell ref="A20:J20"/>
    <mergeCell ref="A43:J43"/>
    <mergeCell ref="A35:J35"/>
    <mergeCell ref="A38:J38"/>
    <mergeCell ref="A42:J42"/>
    <mergeCell ref="Y33:Y34"/>
    <mergeCell ref="A15:J15"/>
    <mergeCell ref="I2:J2"/>
    <mergeCell ref="K2:O2"/>
    <mergeCell ref="P2:Q2"/>
    <mergeCell ref="H3:J3"/>
    <mergeCell ref="A4:S4"/>
    <mergeCell ref="A5:J6"/>
    <mergeCell ref="L5:L6"/>
    <mergeCell ref="Y5:Y6"/>
    <mergeCell ref="Y8:Y10"/>
    <mergeCell ref="A9:D9"/>
    <mergeCell ref="A12:J12"/>
    <mergeCell ref="A14:J14"/>
    <mergeCell ref="A16:J16"/>
    <mergeCell ref="A17:I17"/>
  </mergeCells>
  <conditionalFormatting sqref="K35 M35:X49 K51:X51">
    <cfRule type="cellIs" dxfId="4" priority="13" stopIfTrue="1" operator="lessThan">
      <formula>0</formula>
    </cfRule>
  </conditionalFormatting>
  <conditionalFormatting sqref="K43:K44">
    <cfRule type="cellIs" dxfId="3" priority="1" stopIfTrue="1" operator="lessThan">
      <formula>0</formula>
    </cfRule>
  </conditionalFormatting>
  <conditionalFormatting sqref="K45:L49">
    <cfRule type="cellIs" dxfId="2" priority="12" stopIfTrue="1" operator="lessThan">
      <formula>0</formula>
    </cfRule>
  </conditionalFormatting>
  <conditionalFormatting sqref="Q3 X3">
    <cfRule type="cellIs" dxfId="1" priority="10" stopIfTrue="1" operator="greaterThan">
      <formula>0</formula>
    </cfRule>
    <cfRule type="cellIs" dxfId="0" priority="11" stopIfTrue="1" operator="equal">
      <formula>0</formula>
    </cfRule>
  </conditionalFormatting>
  <printOptions horizontalCentered="1" verticalCentered="1"/>
  <pageMargins left="3.937007874015748E-2" right="3.937007874015748E-2" top="3.937007874015748E-2" bottom="3.937007874015748E-2" header="0.31496062992125984" footer="0.31496062992125984"/>
  <pageSetup paperSize="8" scale="92" orientation="landscape" r:id="rId1"/>
  <ignoredErrors>
    <ignoredError sqref="N25:X31 M42:X42 Q39:W39 M44"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88B0-B822-4191-B921-AF6F3150F62F}">
  <sheetPr>
    <tabColor theme="7" tint="0.39997558519241921"/>
  </sheetPr>
  <dimension ref="A2:L46"/>
  <sheetViews>
    <sheetView workbookViewId="0">
      <selection activeCell="D4" sqref="D4"/>
    </sheetView>
  </sheetViews>
  <sheetFormatPr defaultRowHeight="14.4"/>
  <cols>
    <col min="1" max="1" width="41" bestFit="1" customWidth="1"/>
    <col min="2" max="2" width="8.6640625" customWidth="1"/>
    <col min="3" max="3" width="11.33203125" bestFit="1" customWidth="1"/>
    <col min="4" max="4" width="10" bestFit="1" customWidth="1"/>
    <col min="5" max="5" width="10.5546875" bestFit="1" customWidth="1"/>
    <col min="7" max="7" width="24.5546875" customWidth="1"/>
    <col min="8" max="8" width="11.6640625" customWidth="1"/>
    <col min="9" max="11" width="10.5546875" bestFit="1" customWidth="1"/>
    <col min="12" max="12" width="9.5546875" bestFit="1" customWidth="1"/>
  </cols>
  <sheetData>
    <row r="2" spans="1:12" ht="66">
      <c r="A2" s="6" t="s">
        <v>485</v>
      </c>
      <c r="B2" s="7" t="s">
        <v>486</v>
      </c>
      <c r="C2" s="11" t="s">
        <v>379</v>
      </c>
      <c r="G2" s="6" t="s">
        <v>487</v>
      </c>
      <c r="H2" s="7" t="s">
        <v>486</v>
      </c>
      <c r="I2" s="11" t="s">
        <v>379</v>
      </c>
    </row>
    <row r="3" spans="1:12">
      <c r="A3" s="4">
        <v>14000</v>
      </c>
      <c r="B3" s="2">
        <v>0.105</v>
      </c>
      <c r="C3" s="1">
        <f>A3*B3</f>
        <v>1470</v>
      </c>
      <c r="D3" s="1"/>
      <c r="E3" s="1"/>
      <c r="G3" s="4">
        <v>16800</v>
      </c>
      <c r="H3" s="2">
        <v>0.105</v>
      </c>
      <c r="I3" s="1">
        <f>G3*H3</f>
        <v>1764</v>
      </c>
      <c r="J3" s="1"/>
    </row>
    <row r="4" spans="1:12">
      <c r="A4" s="4">
        <v>48000</v>
      </c>
      <c r="B4" s="2">
        <v>0.17499999999999999</v>
      </c>
      <c r="C4" s="1">
        <f>(A4-A3)*B4</f>
        <v>5950</v>
      </c>
      <c r="D4" s="1">
        <f>C4+C3</f>
        <v>7420</v>
      </c>
      <c r="E4" s="1"/>
      <c r="G4" s="4">
        <v>57600</v>
      </c>
      <c r="H4" s="2">
        <v>0.17499999999999999</v>
      </c>
      <c r="I4" s="1">
        <f>(G4-G3)*H4</f>
        <v>7140</v>
      </c>
      <c r="J4" s="1">
        <f>I4+I3</f>
        <v>8904</v>
      </c>
    </row>
    <row r="5" spans="1:12">
      <c r="A5" s="4">
        <v>70000</v>
      </c>
      <c r="B5" s="3">
        <v>0.3</v>
      </c>
      <c r="C5" s="1">
        <f>(A5-A4)*B5</f>
        <v>6600</v>
      </c>
      <c r="D5" s="1">
        <f>C5+D4</f>
        <v>14020</v>
      </c>
      <c r="E5" s="1"/>
      <c r="G5" s="4">
        <v>84000</v>
      </c>
      <c r="H5" s="3">
        <v>0.3</v>
      </c>
      <c r="I5" s="1">
        <f>(G5-G4)*H5</f>
        <v>7920</v>
      </c>
      <c r="J5" s="1">
        <f>I5+J4</f>
        <v>16824</v>
      </c>
    </row>
    <row r="6" spans="1:12">
      <c r="A6" s="20">
        <v>180000</v>
      </c>
      <c r="B6" s="21">
        <v>0.33</v>
      </c>
      <c r="C6" s="1">
        <f>(A6-A5)*B6</f>
        <v>36300</v>
      </c>
      <c r="D6" s="1">
        <f>C6+D5</f>
        <v>50320</v>
      </c>
      <c r="E6" s="1"/>
      <c r="G6" s="20">
        <v>216000</v>
      </c>
      <c r="H6" s="21">
        <v>0.33</v>
      </c>
      <c r="I6" s="1">
        <f>(G6-G5)*H6</f>
        <v>43560</v>
      </c>
      <c r="J6" s="1">
        <f>I6+J5</f>
        <v>60384</v>
      </c>
    </row>
    <row r="7" spans="1:12" ht="15" thickBot="1">
      <c r="A7" s="5">
        <f>A6</f>
        <v>180000</v>
      </c>
      <c r="B7" s="10">
        <v>0.39</v>
      </c>
      <c r="G7" s="5">
        <f>G6</f>
        <v>216000</v>
      </c>
      <c r="H7" s="10">
        <v>0.39</v>
      </c>
    </row>
    <row r="8" spans="1:12">
      <c r="A8" s="125" t="s">
        <v>488</v>
      </c>
      <c r="D8" s="1"/>
      <c r="F8" s="1"/>
    </row>
    <row r="9" spans="1:12" ht="15" thickBot="1">
      <c r="A9" s="5">
        <v>130911</v>
      </c>
      <c r="B9" s="129">
        <f>IF($F$10&gt;45443,H12,IF($F$10&gt;45077,H11,H10))</f>
        <v>1.46E-2</v>
      </c>
      <c r="C9" s="126">
        <f>A9*B9</f>
        <v>1911.3006</v>
      </c>
      <c r="D9" s="1">
        <v>136544</v>
      </c>
      <c r="F9" s="1"/>
      <c r="G9" s="8" t="s">
        <v>489</v>
      </c>
      <c r="L9" t="s">
        <v>490</v>
      </c>
    </row>
    <row r="10" spans="1:12">
      <c r="E10" s="128">
        <f>F10</f>
        <v>0</v>
      </c>
      <c r="F10" cm="1">
        <f t="array" ref="F10">'2 CM Budget'!L2:L2</f>
        <v>0</v>
      </c>
      <c r="G10" t="s">
        <v>491</v>
      </c>
      <c r="H10" s="127">
        <v>1.46E-2</v>
      </c>
      <c r="I10">
        <v>44712</v>
      </c>
      <c r="J10" s="128">
        <f>I10</f>
        <v>44712</v>
      </c>
      <c r="L10" s="281">
        <f>H10/1.15</f>
        <v>1.2695652173913045E-2</v>
      </c>
    </row>
    <row r="11" spans="1:12">
      <c r="A11" s="8" t="s">
        <v>492</v>
      </c>
      <c r="G11" t="s">
        <v>493</v>
      </c>
      <c r="H11" s="127">
        <v>1.5299999999999999E-2</v>
      </c>
      <c r="I11">
        <v>45077</v>
      </c>
      <c r="J11" s="128">
        <f t="shared" ref="J11:J12" si="0">I11</f>
        <v>45077</v>
      </c>
      <c r="L11" s="281">
        <f t="shared" ref="L11:L12" si="1">H11/1.15</f>
        <v>1.3304347826086957E-2</v>
      </c>
    </row>
    <row r="12" spans="1:12">
      <c r="A12" t="s">
        <v>157</v>
      </c>
      <c r="G12" t="s">
        <v>494</v>
      </c>
      <c r="H12" s="127">
        <v>1.6E-2</v>
      </c>
      <c r="I12">
        <v>45443</v>
      </c>
      <c r="J12" s="128">
        <f t="shared" si="0"/>
        <v>45443</v>
      </c>
      <c r="L12" s="281">
        <f t="shared" si="1"/>
        <v>1.391304347826087E-2</v>
      </c>
    </row>
    <row r="13" spans="1:12">
      <c r="A13" t="s">
        <v>154</v>
      </c>
    </row>
    <row r="14" spans="1:12">
      <c r="A14" s="699">
        <v>0.8</v>
      </c>
    </row>
    <row r="15" spans="1:12">
      <c r="A15" s="699">
        <v>0.85</v>
      </c>
    </row>
    <row r="16" spans="1:12">
      <c r="A16" s="699">
        <v>0.9</v>
      </c>
    </row>
    <row r="17" spans="1:6">
      <c r="A17" s="8" t="s">
        <v>495</v>
      </c>
    </row>
    <row r="18" spans="1:6">
      <c r="A18" s="8"/>
      <c r="B18" s="8" t="s">
        <v>333</v>
      </c>
      <c r="F18" s="18"/>
    </row>
    <row r="19" spans="1:6">
      <c r="A19" s="15"/>
      <c r="B19" s="19">
        <f>'Premium Calc'!L7</f>
        <v>-0.1</v>
      </c>
      <c r="C19" s="19">
        <f>'Premium Calc'!M7</f>
        <v>-0.05</v>
      </c>
      <c r="D19" s="19">
        <f>'Premium Calc'!N7</f>
        <v>0</v>
      </c>
      <c r="E19" s="19">
        <f>'Premium Calc'!O7</f>
        <v>0.05</v>
      </c>
      <c r="F19" s="19">
        <f>'Premium Calc'!P7</f>
        <v>0.1</v>
      </c>
    </row>
    <row r="20" spans="1:6">
      <c r="A20" s="17" t="e">
        <f>'Premium Calc'!I9</f>
        <v>#DIV/0!</v>
      </c>
      <c r="B20" s="12" t="e">
        <f>((((('Premium Calc'!$O$5*(1+'Premium Calc'!L$7))*('Premium Calc'!$O$4*(1+'Premium Calc'!$I9))))-'2 CM Budget'!$I$13)+'2 CM Budget'!$E$192)/2</f>
        <v>#DIV/0!</v>
      </c>
      <c r="C20" s="12" t="e">
        <f>((((('Premium Calc'!$O$5*(1+'Premium Calc'!M$7))*('Premium Calc'!$O$4*(1+'Premium Calc'!$I9))))-'2 CM Budget'!$I$13)+'2 CM Budget'!$E$192)/2</f>
        <v>#DIV/0!</v>
      </c>
      <c r="D20" s="12" t="e">
        <f>((((('Premium Calc'!$O$5*(1+'Premium Calc'!N$7))*('Premium Calc'!$O$4*(1+'Premium Calc'!$I9))))-'2 CM Budget'!$I$13)+'2 CM Budget'!$E$192)/2</f>
        <v>#DIV/0!</v>
      </c>
      <c r="E20" s="12" t="e">
        <f>((((('Premium Calc'!$O$5*(1+'Premium Calc'!O$7))*('Premium Calc'!$O$4*(1+'Premium Calc'!$I9))))-'2 CM Budget'!$I$13)+'2 CM Budget'!$E$192)/2</f>
        <v>#DIV/0!</v>
      </c>
      <c r="F20" s="12" t="e">
        <f>((((('Premium Calc'!$O$5*(1+'Premium Calc'!P$7))*('Premium Calc'!$O$4*(1+'Premium Calc'!$I9))))-'2 CM Budget'!$I$13)+'2 CM Budget'!$E$192)/2</f>
        <v>#DIV/0!</v>
      </c>
    </row>
    <row r="21" spans="1:6">
      <c r="A21" s="17" t="e">
        <f>'Premium Calc'!I10</f>
        <v>#DIV/0!</v>
      </c>
      <c r="B21" s="12" t="e">
        <f>((((('Premium Calc'!$O$5*(1+'Premium Calc'!L$7))*('Premium Calc'!$O$4*(1+'Premium Calc'!$I10))))-'2 CM Budget'!$I$13)+'2 CM Budget'!$E$192)/2</f>
        <v>#DIV/0!</v>
      </c>
      <c r="C21" s="12" t="e">
        <f>((((('Premium Calc'!$O$5*(1+'Premium Calc'!M$7))*('Premium Calc'!$O$4*(1+'Premium Calc'!$I10))))-'2 CM Budget'!$I$13)+'2 CM Budget'!$E$192)/2</f>
        <v>#DIV/0!</v>
      </c>
      <c r="D21" s="12" t="e">
        <f>((((('Premium Calc'!$O$5*(1+'Premium Calc'!N$7))*('Premium Calc'!$O$4*(1+'Premium Calc'!$I10))))-'2 CM Budget'!$I$13)+'2 CM Budget'!$E$192)/2</f>
        <v>#DIV/0!</v>
      </c>
      <c r="E21" s="12" t="e">
        <f>((((('Premium Calc'!$O$5*(1+'Premium Calc'!O$7))*('Premium Calc'!$O$4*(1+'Premium Calc'!$I10))))-'2 CM Budget'!$I$13)+'2 CM Budget'!$E$192)/2</f>
        <v>#DIV/0!</v>
      </c>
      <c r="F21" s="12" t="e">
        <f>((((('Premium Calc'!$O$5*(1+'Premium Calc'!P$7))*('Premium Calc'!$O$4*(1+'Premium Calc'!$I10))))-'2 CM Budget'!$I$13)+'2 CM Budget'!$E$192)/2</f>
        <v>#DIV/0!</v>
      </c>
    </row>
    <row r="22" spans="1:6">
      <c r="A22" s="17" t="e">
        <f>'Premium Calc'!I11</f>
        <v>#DIV/0!</v>
      </c>
      <c r="B22" s="12" t="e">
        <f>((((('Premium Calc'!$O$5*(1+'Premium Calc'!L$7))*('Premium Calc'!$O$4*(1+'Premium Calc'!$I11))))-'2 CM Budget'!$I$13)+'2 CM Budget'!$E$192)/2</f>
        <v>#DIV/0!</v>
      </c>
      <c r="C22" s="12" t="e">
        <f>((((('Premium Calc'!$O$5*(1+'Premium Calc'!M$7))*('Premium Calc'!$O$4*(1+'Premium Calc'!$I11))))-'2 CM Budget'!$I$13)+'2 CM Budget'!$E$192)/2</f>
        <v>#DIV/0!</v>
      </c>
      <c r="D22" s="12" t="e">
        <f>((((('Premium Calc'!$O$5*(1+'Premium Calc'!N$7))*('Premium Calc'!$O$4*(1+'Premium Calc'!$I11))))-'2 CM Budget'!$I$13)+'2 CM Budget'!$E$192)/2</f>
        <v>#DIV/0!</v>
      </c>
      <c r="E22" s="12" t="e">
        <f>((((('Premium Calc'!$O$5*(1+'Premium Calc'!O$7))*('Premium Calc'!$O$4*(1+'Premium Calc'!$I11))))-'2 CM Budget'!$I$13)+'2 CM Budget'!$E$192)/2</f>
        <v>#DIV/0!</v>
      </c>
      <c r="F22" s="12" t="e">
        <f>((((('Premium Calc'!$O$5*(1+'Premium Calc'!P$7))*('Premium Calc'!$O$4*(1+'Premium Calc'!$I11))))-'2 CM Budget'!$I$13)+'2 CM Budget'!$E$192)/2</f>
        <v>#DIV/0!</v>
      </c>
    </row>
    <row r="23" spans="1:6">
      <c r="A23" s="17" t="e">
        <f>'Premium Calc'!I12</f>
        <v>#DIV/0!</v>
      </c>
      <c r="B23" s="12" t="e">
        <f>((((('Premium Calc'!$O$5*(1+'Premium Calc'!L$7))*('Premium Calc'!$O$4*(1+'Premium Calc'!$I12))))-'2 CM Budget'!$I$13)+'2 CM Budget'!$E$192)/2</f>
        <v>#DIV/0!</v>
      </c>
      <c r="C23" s="12" t="e">
        <f>((((('Premium Calc'!$O$5*(1+'Premium Calc'!M$7))*('Premium Calc'!$O$4*(1+'Premium Calc'!$I12))))-'2 CM Budget'!$I$13)+'2 CM Budget'!$E$192)/2</f>
        <v>#DIV/0!</v>
      </c>
      <c r="D23" s="12" t="e">
        <f>((((('Premium Calc'!$O$5*(1+'Premium Calc'!N$7))*('Premium Calc'!$O$4*(1+'Premium Calc'!$I12))))-'2 CM Budget'!$I$13)+'2 CM Budget'!$E$192)/2</f>
        <v>#DIV/0!</v>
      </c>
      <c r="E23" s="12" t="e">
        <f>((((('Premium Calc'!$O$5*(1+'Premium Calc'!O$7))*('Premium Calc'!$O$4*(1+'Premium Calc'!$I12))))-'2 CM Budget'!$I$13)+'2 CM Budget'!$E$192)/2</f>
        <v>#DIV/0!</v>
      </c>
      <c r="F23" s="12" t="e">
        <f>((((('Premium Calc'!$O$5*(1+'Premium Calc'!P$7))*('Premium Calc'!$O$4*(1+'Premium Calc'!$I12))))-'2 CM Budget'!$I$13)+'2 CM Budget'!$E$192)/2</f>
        <v>#DIV/0!</v>
      </c>
    </row>
    <row r="24" spans="1:6">
      <c r="A24" s="17" t="e">
        <f>'Premium Calc'!I13</f>
        <v>#DIV/0!</v>
      </c>
      <c r="B24" s="12" t="e">
        <f>((((('Premium Calc'!$O$5*(1+'Premium Calc'!L$7))*('Premium Calc'!$O$4*(1+'Premium Calc'!$I13))))-'2 CM Budget'!$I$13)+'2 CM Budget'!$E$192)/2</f>
        <v>#DIV/0!</v>
      </c>
      <c r="C24" s="12" t="e">
        <f>((((('Premium Calc'!$O$5*(1+'Premium Calc'!M$7))*('Premium Calc'!$O$4*(1+'Premium Calc'!$I13))))-'2 CM Budget'!$I$13)+'2 CM Budget'!$E$192)/2</f>
        <v>#DIV/0!</v>
      </c>
      <c r="D24" s="12" t="e">
        <f>((((('Premium Calc'!$O$5*(1+'Premium Calc'!N$7))*('Premium Calc'!$O$4*(1+'Premium Calc'!$I13))))-'2 CM Budget'!$I$13)+'2 CM Budget'!$E$192)/2</f>
        <v>#DIV/0!</v>
      </c>
      <c r="E24" s="12" t="e">
        <f>((((('Premium Calc'!$O$5*(1+'Premium Calc'!O$7))*('Premium Calc'!$O$4*(1+'Premium Calc'!$I13))))-'2 CM Budget'!$I$13)+'2 CM Budget'!$E$192)/2</f>
        <v>#DIV/0!</v>
      </c>
      <c r="F24" s="12" t="e">
        <f>((((('Premium Calc'!$O$5*(1+'Premium Calc'!P$7))*('Premium Calc'!$O$4*(1+'Premium Calc'!$I13))))-'2 CM Budget'!$I$13)+'2 CM Budget'!$E$192)/2</f>
        <v>#DIV/0!</v>
      </c>
    </row>
    <row r="25" spans="1:6">
      <c r="A25" s="17" t="e">
        <f>'Premium Calc'!I14</f>
        <v>#DIV/0!</v>
      </c>
      <c r="B25" s="12" t="e">
        <f>((((('Premium Calc'!$O$5*(1+'Premium Calc'!L$7))*('Premium Calc'!$O$4*(1+'Premium Calc'!$I14))))-'2 CM Budget'!$I$13)+'2 CM Budget'!$E$192)/2</f>
        <v>#DIV/0!</v>
      </c>
      <c r="C25" s="12" t="e">
        <f>((((('Premium Calc'!$O$5*(1+'Premium Calc'!M$7))*('Premium Calc'!$O$4*(1+'Premium Calc'!$I14))))-'2 CM Budget'!$I$13)+'2 CM Budget'!$E$192)/2</f>
        <v>#DIV/0!</v>
      </c>
      <c r="D25" s="12" t="e">
        <f>((((('Premium Calc'!$O$5*(1+'Premium Calc'!N$7))*('Premium Calc'!$O$4*(1+'Premium Calc'!$I14))))-'2 CM Budget'!$I$13)+'2 CM Budget'!$E$192)/2</f>
        <v>#DIV/0!</v>
      </c>
      <c r="E25" s="12" t="e">
        <f>((((('Premium Calc'!$O$5*(1+'Premium Calc'!O$7))*('Premium Calc'!$O$4*(1+'Premium Calc'!$I14))))-'2 CM Budget'!$I$13)+'2 CM Budget'!$E$192)/2</f>
        <v>#DIV/0!</v>
      </c>
      <c r="F25" s="12" t="e">
        <f>((((('Premium Calc'!$O$5*(1+'Premium Calc'!P$7))*('Premium Calc'!$O$4*(1+'Premium Calc'!$I14))))-'2 CM Budget'!$I$13)+'2 CM Budget'!$E$192)/2</f>
        <v>#DIV/0!</v>
      </c>
    </row>
    <row r="26" spans="1:6">
      <c r="A26" s="17" t="e">
        <f>'Premium Calc'!I15</f>
        <v>#DIV/0!</v>
      </c>
      <c r="B26" s="12" t="e">
        <f>((((('Premium Calc'!$O$5*(1+'Premium Calc'!L$7))*('Premium Calc'!$O$4*(1+'Premium Calc'!$I15))))-'2 CM Budget'!$I$13)+'2 CM Budget'!$E$192)/2</f>
        <v>#DIV/0!</v>
      </c>
      <c r="C26" s="12" t="e">
        <f>((((('Premium Calc'!$O$5*(1+'Premium Calc'!M$7))*('Premium Calc'!$O$4*(1+'Premium Calc'!$I15))))-'2 CM Budget'!$I$13)+'2 CM Budget'!$E$192)/2</f>
        <v>#DIV/0!</v>
      </c>
      <c r="D26" s="12" t="e">
        <f>((((('Premium Calc'!$O$5*(1+'Premium Calc'!N$7))*('Premium Calc'!$O$4*(1+'Premium Calc'!$I15))))-'2 CM Budget'!$I$13)+'2 CM Budget'!$E$192)/2</f>
        <v>#DIV/0!</v>
      </c>
      <c r="E26" s="12" t="e">
        <f>((((('Premium Calc'!$O$5*(1+'Premium Calc'!O$7))*('Premium Calc'!$O$4*(1+'Premium Calc'!$I15))))-'2 CM Budget'!$I$13)+'2 CM Budget'!$E$192)/2</f>
        <v>#DIV/0!</v>
      </c>
      <c r="F26" s="12" t="e">
        <f>((((('Premium Calc'!$O$5*(1+'Premium Calc'!P$7))*('Premium Calc'!$O$4*(1+'Premium Calc'!$I15))))-'2 CM Budget'!$I$13)+'2 CM Budget'!$E$192)/2</f>
        <v>#DIV/0!</v>
      </c>
    </row>
    <row r="28" spans="1:6">
      <c r="A28" s="8"/>
      <c r="B28" s="8" t="s">
        <v>334</v>
      </c>
      <c r="F28" s="9"/>
    </row>
    <row r="29" spans="1:6">
      <c r="A29" s="15"/>
      <c r="B29" s="14">
        <f>'Premium Calc'!L7</f>
        <v>-0.1</v>
      </c>
      <c r="C29" s="14">
        <f>'Premium Calc'!M7</f>
        <v>-0.05</v>
      </c>
      <c r="D29" s="14">
        <f>'Premium Calc'!N7</f>
        <v>0</v>
      </c>
      <c r="E29" s="14">
        <f>'Premium Calc'!O7</f>
        <v>0.05</v>
      </c>
      <c r="F29" s="14">
        <f>'Premium Calc'!P7</f>
        <v>0.1</v>
      </c>
    </row>
    <row r="30" spans="1:6">
      <c r="A30" s="17" t="e">
        <f>A20</f>
        <v>#DIV/0!</v>
      </c>
      <c r="B30" s="12" t="e">
        <f>ROUND((IF(B20&gt;'Tax lists'!$A$6,$D$6+((B20-'Tax lists'!$A$6)*'Tax lists'!$B$7),IF(B20&gt;'Tax lists'!$A$5,$D$5+((B20-'Tax lists'!$A$5)*'Tax lists'!$B$6),IF(B20&gt;'Tax lists'!$A$4,$D$4+((B20-'Tax lists'!$A$4)*'Tax lists'!$B$5),IF(B20&gt;$A$3,$C$3+((B20-$A$3)*$B$4),IF(B20&gt;0,B20*'Tax lists'!$B$3,0))))))*2,-2)</f>
        <v>#DIV/0!</v>
      </c>
      <c r="C30" s="12" t="e">
        <f>ROUND((IF(C20&gt;'Tax lists'!$A$6,$D$6+((C20-'Tax lists'!$A$6)*'Tax lists'!$B$7),IF(C20&gt;'Tax lists'!$A$5,$D$5+((C20-'Tax lists'!$A$5)*'Tax lists'!$B$6),IF(C20&gt;'Tax lists'!$A$4,$D$4+((C20-'Tax lists'!$A$4)*'Tax lists'!$B$5),IF(C20&gt;$A$3,$C$3+((C20-$A$3)*$B$4),IF(C20&gt;0,C20*'Tax lists'!$B$3,0))))))*2,-2)</f>
        <v>#DIV/0!</v>
      </c>
      <c r="D30" s="12" t="e">
        <f>ROUND((IF(D20&gt;'Tax lists'!$A$6,$D$6+((D20-'Tax lists'!$A$6)*'Tax lists'!$B$7),IF(D20&gt;'Tax lists'!$A$5,$D$5+((D20-'Tax lists'!$A$5)*'Tax lists'!$B$6),IF(D20&gt;'Tax lists'!$A$4,$D$4+((D20-'Tax lists'!$A$4)*'Tax lists'!$B$5),IF(D20&gt;$A$3,$C$3+((D20-$A$3)*$B$4),IF(D20&gt;0,D20*'Tax lists'!$B$3,0))))))*2,-2)</f>
        <v>#DIV/0!</v>
      </c>
      <c r="E30" s="12" t="e">
        <f>ROUND((IF(E20&gt;'Tax lists'!$A$6,$D$6+((E20-'Tax lists'!$A$6)*'Tax lists'!$B$7),IF(E20&gt;'Tax lists'!$A$5,$D$5+((E20-'Tax lists'!$A$5)*'Tax lists'!$B$6),IF(E20&gt;'Tax lists'!$A$4,$D$4+((E20-'Tax lists'!$A$4)*'Tax lists'!$B$5),IF(E20&gt;$A$3,$C$3+((E20-$A$3)*$B$4),IF(E20&gt;0,E20*'Tax lists'!$B$3,0))))))*2,-2)</f>
        <v>#DIV/0!</v>
      </c>
      <c r="F30" s="12" t="e">
        <f>ROUND((IF(F20&gt;'Tax lists'!$A$6,$D$6+((F20-'Tax lists'!$A$6)*'Tax lists'!$B$7),IF(F20&gt;'Tax lists'!$A$5,$D$5+((F20-'Tax lists'!$A$5)*'Tax lists'!$B$6),IF(F20&gt;'Tax lists'!$A$4,$D$4+((F20-'Tax lists'!$A$4)*'Tax lists'!$B$5),IF(F20&gt;$A$3,$C$3+((F20-$A$3)*$B$4),IF(F20&gt;0,F20*'Tax lists'!$B$3,0))))))*2,-2)</f>
        <v>#DIV/0!</v>
      </c>
    </row>
    <row r="31" spans="1:6">
      <c r="A31" s="17" t="e">
        <f t="shared" ref="A31:A36" si="2">A21</f>
        <v>#DIV/0!</v>
      </c>
      <c r="B31" s="12" t="e">
        <f>ROUND((IF(B21&gt;'Tax lists'!$A$6,$D$6+((B21-'Tax lists'!$A$6)*'Tax lists'!$B$7),IF(B21&gt;'Tax lists'!$A$5,$D$5+((B21-'Tax lists'!$A$5)*'Tax lists'!$B$6),IF(B21&gt;'Tax lists'!$A$4,$D$4+((B21-'Tax lists'!$A$4)*'Tax lists'!$B$5),IF(B21&gt;$A$3,$C$3+((B21-$A$3)*$B$4),IF(B21&gt;0,B21*'Tax lists'!$B$3,0))))))*2,-2)</f>
        <v>#DIV/0!</v>
      </c>
      <c r="C31" s="12" t="e">
        <f>ROUND((IF(C21&gt;'Tax lists'!$A$6,$D$6+((C21-'Tax lists'!$A$6)*'Tax lists'!$B$7),IF(C21&gt;'Tax lists'!$A$5,$D$5+((C21-'Tax lists'!$A$5)*'Tax lists'!$B$6),IF(C21&gt;'Tax lists'!$A$4,$D$4+((C21-'Tax lists'!$A$4)*'Tax lists'!$B$5),IF(C21&gt;$A$3,$C$3+((C21-$A$3)*$B$4),IF(C21&gt;0,C21*'Tax lists'!$B$3,0))))))*2,-2)</f>
        <v>#DIV/0!</v>
      </c>
      <c r="D31" s="12" t="e">
        <f>ROUND((IF(D21&gt;'Tax lists'!$A$6,$D$6+((D21-'Tax lists'!$A$6)*'Tax lists'!$B$7),IF(D21&gt;'Tax lists'!$A$5,$D$5+((D21-'Tax lists'!$A$5)*'Tax lists'!$B$6),IF(D21&gt;'Tax lists'!$A$4,$D$4+((D21-'Tax lists'!$A$4)*'Tax lists'!$B$5),IF(D21&gt;$A$3,$C$3+((D21-$A$3)*$B$4),IF(D21&gt;0,D21*'Tax lists'!$B$3,0))))))*2,-2)</f>
        <v>#DIV/0!</v>
      </c>
      <c r="E31" s="12" t="e">
        <f>ROUND((IF(E21&gt;'Tax lists'!$A$6,$D$6+((E21-'Tax lists'!$A$6)*'Tax lists'!$B$7),IF(E21&gt;'Tax lists'!$A$5,$D$5+((E21-'Tax lists'!$A$5)*'Tax lists'!$B$6),IF(E21&gt;'Tax lists'!$A$4,$D$4+((E21-'Tax lists'!$A$4)*'Tax lists'!$B$5),IF(E21&gt;$A$3,$C$3+((E21-$A$3)*$B$4),IF(E21&gt;0,E21*'Tax lists'!$B$3,0))))))*2,-2)</f>
        <v>#DIV/0!</v>
      </c>
      <c r="F31" s="12" t="e">
        <f>ROUND((IF(F21&gt;'Tax lists'!$A$6,$D$6+((F21-'Tax lists'!$A$6)*'Tax lists'!$B$7),IF(F21&gt;'Tax lists'!$A$5,$D$5+((F21-'Tax lists'!$A$5)*'Tax lists'!$B$6),IF(F21&gt;'Tax lists'!$A$4,$D$4+((F21-'Tax lists'!$A$4)*'Tax lists'!$B$5),IF(F21&gt;$A$3,$C$3+((F21-$A$3)*$B$4),IF(F21&gt;0,F21*'Tax lists'!$B$3,0))))))*2,-2)</f>
        <v>#DIV/0!</v>
      </c>
    </row>
    <row r="32" spans="1:6">
      <c r="A32" s="17" t="e">
        <f t="shared" si="2"/>
        <v>#DIV/0!</v>
      </c>
      <c r="B32" s="12" t="e">
        <f>ROUND((IF(B22&gt;'Tax lists'!$A$6,$D$6+((B22-'Tax lists'!$A$6)*'Tax lists'!$B$7),IF(B22&gt;'Tax lists'!$A$5,$D$5+((B22-'Tax lists'!$A$5)*'Tax lists'!$B$6),IF(B22&gt;'Tax lists'!$A$4,$D$4+((B22-'Tax lists'!$A$4)*'Tax lists'!$B$5),IF(B22&gt;$A$3,$C$3+((B22-$A$3)*$B$4),IF(B22&gt;0,B22*'Tax lists'!$B$3,0))))))*2,-2)</f>
        <v>#DIV/0!</v>
      </c>
      <c r="C32" s="12" t="e">
        <f>ROUND((IF(C22&gt;'Tax lists'!$A$6,$D$6+((C22-'Tax lists'!$A$6)*'Tax lists'!$B$7),IF(C22&gt;'Tax lists'!$A$5,$D$5+((C22-'Tax lists'!$A$5)*'Tax lists'!$B$6),IF(C22&gt;'Tax lists'!$A$4,$D$4+((C22-'Tax lists'!$A$4)*'Tax lists'!$B$5),IF(C22&gt;$A$3,$C$3+((C22-$A$3)*$B$4),IF(C22&gt;0,C22*'Tax lists'!$B$3,0))))))*2,-2)</f>
        <v>#DIV/0!</v>
      </c>
      <c r="D32" s="12" t="e">
        <f>ROUND((IF(D22&gt;'Tax lists'!$A$6,$D$6+((D22-'Tax lists'!$A$6)*'Tax lists'!$B$7),IF(D22&gt;'Tax lists'!$A$5,$D$5+((D22-'Tax lists'!$A$5)*'Tax lists'!$B$6),IF(D22&gt;'Tax lists'!$A$4,$D$4+((D22-'Tax lists'!$A$4)*'Tax lists'!$B$5),IF(D22&gt;$A$3,$C$3+((D22-$A$3)*$B$4),IF(D22&gt;0,D22*'Tax lists'!$B$3,0))))))*2,-2)</f>
        <v>#DIV/0!</v>
      </c>
      <c r="E32" s="12" t="e">
        <f>ROUND((IF(E22&gt;'Tax lists'!$A$6,$D$6+((E22-'Tax lists'!$A$6)*'Tax lists'!$B$7),IF(E22&gt;'Tax lists'!$A$5,$D$5+((E22-'Tax lists'!$A$5)*'Tax lists'!$B$6),IF(E22&gt;'Tax lists'!$A$4,$D$4+((E22-'Tax lists'!$A$4)*'Tax lists'!$B$5),IF(E22&gt;$A$3,$C$3+((E22-$A$3)*$B$4),IF(E22&gt;0,E22*'Tax lists'!$B$3,0))))))*2,-2)</f>
        <v>#DIV/0!</v>
      </c>
      <c r="F32" s="12" t="e">
        <f>ROUND((IF(F22&gt;'Tax lists'!$A$6,$D$6+((F22-'Tax lists'!$A$6)*'Tax lists'!$B$7),IF(F22&gt;'Tax lists'!$A$5,$D$5+((F22-'Tax lists'!$A$5)*'Tax lists'!$B$6),IF(F22&gt;'Tax lists'!$A$4,$D$4+((F22-'Tax lists'!$A$4)*'Tax lists'!$B$5),IF(F22&gt;$A$3,$C$3+((F22-$A$3)*$B$4),IF(F22&gt;0,F22*'Tax lists'!$B$3,0))))))*2,-2)</f>
        <v>#DIV/0!</v>
      </c>
    </row>
    <row r="33" spans="1:8">
      <c r="A33" s="17" t="e">
        <f t="shared" si="2"/>
        <v>#DIV/0!</v>
      </c>
      <c r="B33" s="12" t="e">
        <f>ROUND((IF(B23&gt;'Tax lists'!$A$6,$D$6+((B23-'Tax lists'!$A$6)*'Tax lists'!$B$7),IF(B23&gt;'Tax lists'!$A$5,$D$5+((B23-'Tax lists'!$A$5)*'Tax lists'!$B$6),IF(B23&gt;'Tax lists'!$A$4,$D$4+((B23-'Tax lists'!$A$4)*'Tax lists'!$B$5),IF(B23&gt;$A$3,$C$3+((B23-$A$3)*$B$4),IF(B23&gt;0,B23*'Tax lists'!$B$3,0))))))*2,-2)</f>
        <v>#DIV/0!</v>
      </c>
      <c r="C33" s="12" t="e">
        <f>ROUND((IF(C23&gt;'Tax lists'!$A$6,$D$6+((C23-'Tax lists'!$A$6)*'Tax lists'!$B$7),IF(C23&gt;'Tax lists'!$A$5,$D$5+((C23-'Tax lists'!$A$5)*'Tax lists'!$B$6),IF(C23&gt;'Tax lists'!$A$4,$D$4+((C23-'Tax lists'!$A$4)*'Tax lists'!$B$5),IF(C23&gt;$A$3,$C$3+((C23-$A$3)*$B$4),IF(C23&gt;0,C23*'Tax lists'!$B$3,0))))))*2,-2)</f>
        <v>#DIV/0!</v>
      </c>
      <c r="D33" s="12" t="e">
        <f>ROUND((IF(D23&gt;'Tax lists'!$A$6,$D$6+((D23-'Tax lists'!$A$6)*'Tax lists'!$B$7),IF(D23&gt;'Tax lists'!$A$5,$D$5+((D23-'Tax lists'!$A$5)*'Tax lists'!$B$6),IF(D23&gt;'Tax lists'!$A$4,$D$4+((D23-'Tax lists'!$A$4)*'Tax lists'!$B$5),IF(D23&gt;$A$3,$C$3+((D23-$A$3)*$B$4),IF(D23&gt;0,D23*'Tax lists'!$B$3,0))))))*2,-2)</f>
        <v>#DIV/0!</v>
      </c>
      <c r="E33" s="12" t="e">
        <f>ROUND((IF(E23&gt;'Tax lists'!$A$6,$D$6+((E23-'Tax lists'!$A$6)*'Tax lists'!$B$7),IF(E23&gt;'Tax lists'!$A$5,$D$5+((E23-'Tax lists'!$A$5)*'Tax lists'!$B$6),IF(E23&gt;'Tax lists'!$A$4,$D$4+((E23-'Tax lists'!$A$4)*'Tax lists'!$B$5),IF(E23&gt;$A$3,$C$3+((E23-$A$3)*$B$4),IF(E23&gt;0,E23*'Tax lists'!$B$3,0))))))*2,-2)</f>
        <v>#DIV/0!</v>
      </c>
      <c r="F33" s="12" t="e">
        <f>ROUND((IF(F23&gt;'Tax lists'!$A$6,$D$6+((F23-'Tax lists'!$A$6)*'Tax lists'!$B$7),IF(F23&gt;'Tax lists'!$A$5,$D$5+((F23-'Tax lists'!$A$5)*'Tax lists'!$B$6),IF(F23&gt;'Tax lists'!$A$4,$D$4+((F23-'Tax lists'!$A$4)*'Tax lists'!$B$5),IF(F23&gt;$A$3,$C$3+((F23-$A$3)*$B$4),IF(F23&gt;0,F23*'Tax lists'!$B$3,0))))))*2,-2)</f>
        <v>#DIV/0!</v>
      </c>
    </row>
    <row r="34" spans="1:8">
      <c r="A34" s="17" t="e">
        <f t="shared" si="2"/>
        <v>#DIV/0!</v>
      </c>
      <c r="B34" s="12" t="e">
        <f>ROUND((IF(B24&gt;'Tax lists'!$A$6,$D$6+((B24-'Tax lists'!$A$6)*'Tax lists'!$B$7),IF(B24&gt;'Tax lists'!$A$5,$D$5+((B24-'Tax lists'!$A$5)*'Tax lists'!$B$6),IF(B24&gt;'Tax lists'!$A$4,$D$4+((B24-'Tax lists'!$A$4)*'Tax lists'!$B$5),IF(B24&gt;$A$3,$C$3+((B24-$A$3)*$B$4),IF(B24&gt;0,B24*'Tax lists'!$B$3,0))))))*2,-2)</f>
        <v>#DIV/0!</v>
      </c>
      <c r="C34" s="12" t="e">
        <f>ROUND((IF(C24&gt;'Tax lists'!$A$6,$D$6+((C24-'Tax lists'!$A$6)*'Tax lists'!$B$7),IF(C24&gt;'Tax lists'!$A$5,$D$5+((C24-'Tax lists'!$A$5)*'Tax lists'!$B$6),IF(C24&gt;'Tax lists'!$A$4,$D$4+((C24-'Tax lists'!$A$4)*'Tax lists'!$B$5),IF(C24&gt;$A$3,$C$3+((C24-$A$3)*$B$4),IF(C24&gt;0,C24*'Tax lists'!$B$3,0))))))*2,-2)</f>
        <v>#DIV/0!</v>
      </c>
      <c r="D34" s="12" t="e">
        <f>ROUND((IF(D24&gt;'Tax lists'!$A$6,$D$6+((D24-'Tax lists'!$A$6)*'Tax lists'!$B$7),IF(D24&gt;'Tax lists'!$A$5,$D$5+((D24-'Tax lists'!$A$5)*'Tax lists'!$B$6),IF(D24&gt;'Tax lists'!$A$4,$D$4+((D24-'Tax lists'!$A$4)*'Tax lists'!$B$5),IF(D24&gt;$A$3,$C$3+((D24-$A$3)*$B$4),IF(D24&gt;0,D24*'Tax lists'!$B$3,0))))))*2,-2)</f>
        <v>#DIV/0!</v>
      </c>
      <c r="E34" s="12" t="e">
        <f>ROUND((IF(E24&gt;'Tax lists'!$A$6,$D$6+((E24-'Tax lists'!$A$6)*'Tax lists'!$B$7),IF(E24&gt;'Tax lists'!$A$5,$D$5+((E24-'Tax lists'!$A$5)*'Tax lists'!$B$6),IF(E24&gt;'Tax lists'!$A$4,$D$4+((E24-'Tax lists'!$A$4)*'Tax lists'!$B$5),IF(E24&gt;$A$3,$C$3+((E24-$A$3)*$B$4),IF(E24&gt;0,E24*'Tax lists'!$B$3,0))))))*2,-2)</f>
        <v>#DIV/0!</v>
      </c>
      <c r="F34" s="12" t="e">
        <f>ROUND((IF(F24&gt;'Tax lists'!$A$6,$D$6+((F24-'Tax lists'!$A$6)*'Tax lists'!$B$7),IF(F24&gt;'Tax lists'!$A$5,$D$5+((F24-'Tax lists'!$A$5)*'Tax lists'!$B$6),IF(F24&gt;'Tax lists'!$A$4,$D$4+((F24-'Tax lists'!$A$4)*'Tax lists'!$B$5),IF(F24&gt;$A$3,$C$3+((F24-$A$3)*$B$4),IF(F24&gt;0,F24*'Tax lists'!$B$3,0))))))*2,-2)</f>
        <v>#DIV/0!</v>
      </c>
    </row>
    <row r="35" spans="1:8">
      <c r="A35" s="17" t="e">
        <f t="shared" si="2"/>
        <v>#DIV/0!</v>
      </c>
      <c r="B35" s="12" t="e">
        <f>ROUND((IF(B25&gt;'Tax lists'!$A$6,$D$6+((B25-'Tax lists'!$A$6)*'Tax lists'!$B$7),IF(B25&gt;'Tax lists'!$A$5,$D$5+((B25-'Tax lists'!$A$5)*'Tax lists'!$B$6),IF(B25&gt;'Tax lists'!$A$4,$D$4+((B25-'Tax lists'!$A$4)*'Tax lists'!$B$5),IF(B25&gt;$A$3,$C$3+((B25-$A$3)*$B$4),IF(B25&gt;0,B25*'Tax lists'!$B$3,0))))))*2,-2)</f>
        <v>#DIV/0!</v>
      </c>
      <c r="C35" s="12" t="e">
        <f>ROUND((IF(C25&gt;'Tax lists'!$A$6,$D$6+((C25-'Tax lists'!$A$6)*'Tax lists'!$B$7),IF(C25&gt;'Tax lists'!$A$5,$D$5+((C25-'Tax lists'!$A$5)*'Tax lists'!$B$6),IF(C25&gt;'Tax lists'!$A$4,$D$4+((C25-'Tax lists'!$A$4)*'Tax lists'!$B$5),IF(C25&gt;$A$3,$C$3+((C25-$A$3)*$B$4),IF(C25&gt;0,C25*'Tax lists'!$B$3,0))))))*2,-2)</f>
        <v>#DIV/0!</v>
      </c>
      <c r="D35" s="12" t="e">
        <f>ROUND((IF(D25&gt;'Tax lists'!$A$6,$D$6+((D25-'Tax lists'!$A$6)*'Tax lists'!$B$7),IF(D25&gt;'Tax lists'!$A$5,$D$5+((D25-'Tax lists'!$A$5)*'Tax lists'!$B$6),IF(D25&gt;'Tax lists'!$A$4,$D$4+((D25-'Tax lists'!$A$4)*'Tax lists'!$B$5),IF(D25&gt;$A$3,$C$3+((D25-$A$3)*$B$4),IF(D25&gt;0,D25*'Tax lists'!$B$3,0))))))*2,-2)</f>
        <v>#DIV/0!</v>
      </c>
      <c r="E35" s="12" t="e">
        <f>ROUND((IF(E25&gt;'Tax lists'!$A$6,$D$6+((E25-'Tax lists'!$A$6)*'Tax lists'!$B$7),IF(E25&gt;'Tax lists'!$A$5,$D$5+((E25-'Tax lists'!$A$5)*'Tax lists'!$B$6),IF(E25&gt;'Tax lists'!$A$4,$D$4+((E25-'Tax lists'!$A$4)*'Tax lists'!$B$5),IF(E25&gt;$A$3,$C$3+((E25-$A$3)*$B$4),IF(E25&gt;0,E25*'Tax lists'!$B$3,0))))))*2,-2)</f>
        <v>#DIV/0!</v>
      </c>
      <c r="F35" s="12" t="e">
        <f>ROUND((IF(F25&gt;'Tax lists'!$A$6,$D$6+((F25-'Tax lists'!$A$6)*'Tax lists'!$B$7),IF(F25&gt;'Tax lists'!$A$5,$D$5+((F25-'Tax lists'!$A$5)*'Tax lists'!$B$6),IF(F25&gt;'Tax lists'!$A$4,$D$4+((F25-'Tax lists'!$A$4)*'Tax lists'!$B$5),IF(F25&gt;$A$3,$C$3+((F25-$A$3)*$B$4),IF(F25&gt;0,F25*'Tax lists'!$B$3,0))))))*2,-2)</f>
        <v>#DIV/0!</v>
      </c>
    </row>
    <row r="36" spans="1:8">
      <c r="A36" s="17" t="e">
        <f t="shared" si="2"/>
        <v>#DIV/0!</v>
      </c>
      <c r="B36" s="12" t="e">
        <f>ROUND((IF(B26&gt;'Tax lists'!$A$6,$D$6+((B26-'Tax lists'!$A$6)*'Tax lists'!$B$7),IF(B26&gt;'Tax lists'!$A$5,$D$5+((B26-'Tax lists'!$A$5)*'Tax lists'!$B$6),IF(B26&gt;'Tax lists'!$A$4,$D$4+((B26-'Tax lists'!$A$4)*'Tax lists'!$B$5),IF(B26&gt;$A$3,$C$3+((B26-$A$3)*$B$4),IF(B26&gt;0,B26*'Tax lists'!$B$3,0))))))*2,-2)</f>
        <v>#DIV/0!</v>
      </c>
      <c r="C36" s="12" t="e">
        <f>ROUND((IF(C26&gt;'Tax lists'!$A$6,$D$6+((C26-'Tax lists'!$A$6)*'Tax lists'!$B$7),IF(C26&gt;'Tax lists'!$A$5,$D$5+((C26-'Tax lists'!$A$5)*'Tax lists'!$B$6),IF(C26&gt;'Tax lists'!$A$4,$D$4+((C26-'Tax lists'!$A$4)*'Tax lists'!$B$5),IF(C26&gt;$A$3,$C$3+((C26-$A$3)*$B$4),IF(C26&gt;0,C26*'Tax lists'!$B$3,0))))))*2,-2)</f>
        <v>#DIV/0!</v>
      </c>
      <c r="D36" s="12" t="e">
        <f>ROUND((IF(D26&gt;'Tax lists'!$A$6,$D$6+((D26-'Tax lists'!$A$6)*'Tax lists'!$B$7),IF(D26&gt;'Tax lists'!$A$5,$D$5+((D26-'Tax lists'!$A$5)*'Tax lists'!$B$6),IF(D26&gt;'Tax lists'!$A$4,$D$4+((D26-'Tax lists'!$A$4)*'Tax lists'!$B$5),IF(D26&gt;$A$3,$C$3+((D26-$A$3)*$B$4),IF(D26&gt;0,D26*'Tax lists'!$B$3,0))))))*2,-2)</f>
        <v>#DIV/0!</v>
      </c>
      <c r="E36" s="12" t="e">
        <f>ROUND((IF(E26&gt;'Tax lists'!$A$6,$D$6+((E26-'Tax lists'!$A$6)*'Tax lists'!$B$7),IF(E26&gt;'Tax lists'!$A$5,$D$5+((E26-'Tax lists'!$A$5)*'Tax lists'!$B$6),IF(E26&gt;'Tax lists'!$A$4,$D$4+((E26-'Tax lists'!$A$4)*'Tax lists'!$B$5),IF(E26&gt;$A$3,$C$3+((E26-$A$3)*$B$4),IF(E26&gt;0,E26*'Tax lists'!$B$3,0))))))*2,-2)</f>
        <v>#DIV/0!</v>
      </c>
      <c r="F36" s="12" t="e">
        <f>ROUND((IF(F26&gt;'Tax lists'!$A$6,$D$6+((F26-'Tax lists'!$A$6)*'Tax lists'!$B$7),IF(F26&gt;'Tax lists'!$A$5,$D$5+((F26-'Tax lists'!$A$5)*'Tax lists'!$B$6),IF(F26&gt;'Tax lists'!$A$4,$D$4+((F26-'Tax lists'!$A$4)*'Tax lists'!$B$5),IF(F26&gt;$A$3,$C$3+((F26-$A$3)*$B$4),IF(F26&gt;0,F26*'Tax lists'!$B$3,0))))))*2,-2)</f>
        <v>#DIV/0!</v>
      </c>
      <c r="G36" s="12"/>
      <c r="H36" s="13"/>
    </row>
    <row r="38" spans="1:8">
      <c r="A38" t="s">
        <v>496</v>
      </c>
    </row>
    <row r="39" spans="1:8">
      <c r="A39" t="s">
        <v>497</v>
      </c>
    </row>
    <row r="40" spans="1:8">
      <c r="A40" t="s">
        <v>498</v>
      </c>
    </row>
    <row r="41" spans="1:8">
      <c r="A41" s="119" t="s">
        <v>499</v>
      </c>
    </row>
    <row r="42" spans="1:8">
      <c r="A42" s="119" t="s">
        <v>500</v>
      </c>
    </row>
    <row r="43" spans="1:8">
      <c r="A43" s="119" t="s">
        <v>501</v>
      </c>
    </row>
    <row r="44" spans="1:8">
      <c r="A44" s="119" t="s">
        <v>502</v>
      </c>
    </row>
    <row r="45" spans="1:8">
      <c r="A45" s="120" t="s">
        <v>503</v>
      </c>
    </row>
    <row r="46" spans="1:8">
      <c r="A46" s="121" t="s">
        <v>504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b3b9f9-f935-4cb7-8957-939d7a810d7b">
      <Terms xmlns="http://schemas.microsoft.com/office/infopath/2007/PartnerControls"/>
    </lcf76f155ced4ddcb4097134ff3c332f>
    <TaxCatchAll xmlns="f6f071e6-17c3-4052-a1e8-e484b0235d5f" xsi:nil="true"/>
    <SharedWithUsers xmlns="f6f071e6-17c3-4052-a1e8-e484b0235d5f">
      <UserInfo>
        <DisplayName>Paul Bird</DisplayName>
        <AccountId>13</AccountId>
        <AccountType/>
      </UserInfo>
      <UserInfo>
        <DisplayName>Sarah Brown</DisplayName>
        <AccountId>51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9B845D7ED5D84A8B7AFA73CAB6AB40" ma:contentTypeVersion="16" ma:contentTypeDescription="Create a new document." ma:contentTypeScope="" ma:versionID="9e4c5519fe18ee2c971dfce074b65b32">
  <xsd:schema xmlns:xsd="http://www.w3.org/2001/XMLSchema" xmlns:xs="http://www.w3.org/2001/XMLSchema" xmlns:p="http://schemas.microsoft.com/office/2006/metadata/properties" xmlns:ns2="1db3b9f9-f935-4cb7-8957-939d7a810d7b" xmlns:ns3="f6f071e6-17c3-4052-a1e8-e484b0235d5f" targetNamespace="http://schemas.microsoft.com/office/2006/metadata/properties" ma:root="true" ma:fieldsID="63bc0def409eaf36248101990479d9f4" ns2:_="" ns3:_="">
    <xsd:import namespace="1db3b9f9-f935-4cb7-8957-939d7a810d7b"/>
    <xsd:import namespace="f6f071e6-17c3-4052-a1e8-e484b0235d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3b9f9-f935-4cb7-8957-939d7a810d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901dcd-99d9-47d9-9868-9bfe0073bb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f071e6-17c3-4052-a1e8-e484b0235d5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24e3260-2786-48be-b824-482358102e65}" ma:internalName="TaxCatchAll" ma:showField="CatchAllData" ma:web="f6f071e6-17c3-4052-a1e8-e484b0235d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C646C7-037A-47B8-B78D-A489EACE4346}">
  <ds:schemaRefs>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www.w3.org/XML/1998/namespace"/>
    <ds:schemaRef ds:uri="f6f071e6-17c3-4052-a1e8-e484b0235d5f"/>
    <ds:schemaRef ds:uri="http://purl.org/dc/elements/1.1/"/>
    <ds:schemaRef ds:uri="http://schemas.openxmlformats.org/package/2006/metadata/core-properties"/>
    <ds:schemaRef ds:uri="1db3b9f9-f935-4cb7-8957-939d7a810d7b"/>
  </ds:schemaRefs>
</ds:datastoreItem>
</file>

<file path=customXml/itemProps2.xml><?xml version="1.0" encoding="utf-8"?>
<ds:datastoreItem xmlns:ds="http://schemas.openxmlformats.org/officeDocument/2006/customXml" ds:itemID="{2D7B6898-7993-458D-BDF0-C0D84AD29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b3b9f9-f935-4cb7-8957-939d7a810d7b"/>
    <ds:schemaRef ds:uri="f6f071e6-17c3-4052-a1e8-e484b0235d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23C736-42D3-43F9-A002-52220B7D82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Instructions</vt:lpstr>
      <vt:lpstr>1 Assets</vt:lpstr>
      <vt:lpstr>2 CM Budget</vt:lpstr>
      <vt:lpstr>3 Manager Budget</vt:lpstr>
      <vt:lpstr>Premium Calc</vt:lpstr>
      <vt:lpstr>GMR</vt:lpstr>
      <vt:lpstr>Budget Summary</vt:lpstr>
      <vt:lpstr>4a Yr1 Cashflow</vt:lpstr>
      <vt:lpstr>4b Yr2 Cashflow</vt:lpstr>
      <vt:lpstr>Tax lists</vt:lpstr>
      <vt:lpstr>'1 Assets'!Print_Area</vt:lpstr>
      <vt:lpstr>'2 CM Budget'!Print_Area</vt:lpstr>
      <vt:lpstr>'3 Manager Budget'!Print_Area</vt:lpstr>
      <vt:lpstr>'4a Yr1 Cashflow'!Print_Area</vt:lpstr>
      <vt:lpstr>'4b Yr2 Cashflow'!Print_Area</vt:lpstr>
      <vt:lpstr>'Budget Summary'!Print_Area</vt:lpstr>
      <vt:lpstr>GMR!Print_Area</vt:lpstr>
      <vt:lpstr>Instructions!Print_Area</vt:lpstr>
      <vt:lpstr>'Premium Calc'!Print_Area</vt:lpstr>
      <vt:lpstr>'2 CM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Bird</dc:creator>
  <cp:keywords/>
  <dc:description/>
  <cp:lastModifiedBy>Paul Bird</cp:lastModifiedBy>
  <cp:revision/>
  <dcterms:created xsi:type="dcterms:W3CDTF">2019-11-27T20:43:40Z</dcterms:created>
  <dcterms:modified xsi:type="dcterms:W3CDTF">2024-11-26T18:41:17Z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0x010100399B845D7ED5D84A8B7AFA73CAB6AB40</vt:lpwstr>
  </property>
  <property fmtid="{D5CDD505-2E9C-101B-9397-08002B2CF9AE}" pid="3" name="MediaServiceImageTags">
    <vt:lpwstr/>
  </property>
</Properties>
</file>