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3470" windowHeight="1341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nm.Print_Area" localSheetId="6">'Appendix A - Detail Exp Sheet'!$A$1:$E$116</definedName>
    <definedName name="_xlnm.Print_Area" localSheetId="7">'Appendix B - Graphs Worksheet'!$A$1:$E$69</definedName>
    <definedName name="_xlnm.Print_Area" localSheetId="9">'Helpful Tips'!$A$1:$H$127</definedName>
    <definedName name="_xlnm.Print_Area" localSheetId="0">'Instructions'!$A$1:$G$36</definedName>
    <definedName name="_xlnm.Print_Area" localSheetId="1">'Step 1 - Milk Income'!$A$1:$N$23</definedName>
    <definedName name="_xlnm.Print_Area" localSheetId="2">'Step 2 - Annual Cash Budget'!$A$1:$AA$55</definedName>
    <definedName name="_xlnm.Print_Area" localSheetId="3">'Step 3 - Sensitivity Table'!$A$1:$K$27</definedName>
    <definedName name="_xlnm.Print_Area" localSheetId="4">'Step 4 - Forecast Budget'!$A$1:$X$64</definedName>
    <definedName name="_xlnm.Print_Area" localSheetId="5">'Step 5 - Monthly Actuals'!$A$1:$AW$65</definedName>
  </definedNames>
  <calcPr fullCalcOnLoad="1"/>
</workbook>
</file>

<file path=xl/comments2.xml><?xml version="1.0" encoding="utf-8"?>
<comments xmlns="http://schemas.openxmlformats.org/spreadsheetml/2006/main">
  <authors>
    <author>ballantynel</author>
    <author>Angie Fisher</author>
    <author>fishera</author>
  </authors>
  <commentList>
    <comment ref="A11" authorId="0">
      <text>
        <r>
          <rPr>
            <sz val="9"/>
            <rFont val="Arial"/>
            <family val="2"/>
          </rPr>
          <t>Estimated kgs milksolids produced each month</t>
        </r>
      </text>
    </comment>
    <comment ref="A13" authorId="1">
      <text>
        <r>
          <rPr>
            <sz val="9"/>
            <rFont val="Tahoma"/>
            <family val="2"/>
          </rPr>
          <t>Refer to the latest email correspondence from Miraka 
to ensure that you are using the latest rates.
See example at end of advance rate row (column O).</t>
        </r>
      </text>
    </comment>
    <comment ref="A18" authorId="1">
      <text>
        <r>
          <rPr>
            <sz val="9"/>
            <rFont val="Tahoma"/>
            <family val="2"/>
          </rPr>
          <t xml:space="preserve">Payment for any increase in advance on last season (change from </t>
        </r>
        <r>
          <rPr>
            <i/>
            <sz val="9"/>
            <rFont val="Tahoma"/>
            <family val="2"/>
          </rPr>
          <t>April paid May</t>
        </r>
        <r>
          <rPr>
            <sz val="9"/>
            <rFont val="Tahoma"/>
            <family val="2"/>
          </rPr>
          <t xml:space="preserve"> to </t>
        </r>
        <r>
          <rPr>
            <i/>
            <sz val="9"/>
            <rFont val="Tahoma"/>
            <family val="2"/>
          </rPr>
          <t>May paid June</t>
        </r>
        <r>
          <rPr>
            <sz val="9"/>
            <rFont val="Tahoma"/>
            <family val="2"/>
          </rPr>
          <t>) plus payment for last season's May production</t>
        </r>
      </text>
    </comment>
    <comment ref="C7" authorId="2">
      <text>
        <r>
          <rPr>
            <sz val="9"/>
            <rFont val="Arial"/>
            <family val="2"/>
          </rPr>
          <t>Input last season's production.</t>
        </r>
      </text>
    </comment>
    <comment ref="A19" authorId="0">
      <text>
        <r>
          <rPr>
            <sz val="9"/>
            <rFont val="Arial"/>
            <family val="2"/>
          </rPr>
          <t>The retrospective rate ($ per KgMS) to be paid in each month</t>
        </r>
      </text>
    </comment>
  </commentList>
</comments>
</file>

<file path=xl/comments3.xml><?xml version="1.0" encoding="utf-8"?>
<comments xmlns="http://schemas.openxmlformats.org/spreadsheetml/2006/main">
  <authors>
    <author>fishera</author>
    <author>Anne Bird</author>
    <author>Angie Fisher</author>
  </authors>
  <commentList>
    <comment ref="A12" authorId="0">
      <text>
        <r>
          <rPr>
            <sz val="8"/>
            <rFont val="Tahoma"/>
            <family val="2"/>
          </rPr>
          <t>If already taxed then do not include when estimating tax below.</t>
        </r>
      </text>
    </comment>
    <comment ref="A15" authorId="1">
      <text>
        <r>
          <rPr>
            <sz val="8"/>
            <rFont val="Arial"/>
            <family val="2"/>
          </rPr>
          <t>If already taxed then do not include when estimating tax below.</t>
        </r>
      </text>
    </comment>
    <comment ref="G3" authorId="2">
      <text>
        <r>
          <rPr>
            <sz val="9"/>
            <rFont val="Tahoma"/>
            <family val="2"/>
          </rPr>
          <t>Input number of cows on farm</t>
        </r>
      </text>
    </comment>
    <comment ref="I3" authorId="2">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Angie Fisher</author>
  </authors>
  <commentList>
    <comment ref="A5" authorId="0">
      <text>
        <r>
          <rPr>
            <sz val="9"/>
            <rFont val="Arial"/>
            <family val="2"/>
          </rPr>
          <t>Allocate income in months it is received, not produced</t>
        </r>
      </text>
    </comment>
    <comment ref="A20" authorId="0">
      <text>
        <r>
          <rPr>
            <sz val="9"/>
            <rFont val="Arial"/>
            <family val="2"/>
          </rPr>
          <t xml:space="preserve">Allocate expenses in months they are paid
</t>
        </r>
      </text>
    </comment>
    <comment ref="E45" authorId="1">
      <text>
        <r>
          <rPr>
            <sz val="9"/>
            <rFont val="Arial"/>
            <family val="2"/>
          </rPr>
          <t>Enter your overdraft interest rate in this yellow box</t>
        </r>
        <r>
          <rPr>
            <sz val="8"/>
            <rFont val="Tahoma"/>
            <family val="2"/>
          </rPr>
          <t xml:space="preserve">
</t>
        </r>
      </text>
    </comment>
    <comment ref="G45" authorId="1">
      <text>
        <r>
          <rPr>
            <sz val="9"/>
            <rFont val="Arial"/>
            <family val="2"/>
          </rPr>
          <t>Overdraft interest calculated for average balance from previous month</t>
        </r>
      </text>
    </comment>
    <comment ref="M45" authorId="1">
      <text>
        <r>
          <rPr>
            <sz val="9"/>
            <rFont val="Arial"/>
            <family val="2"/>
          </rPr>
          <t>Enter May overdraft interest</t>
        </r>
      </text>
    </comment>
    <comment ref="M53" authorId="0">
      <text>
        <r>
          <rPr>
            <sz val="9"/>
            <rFont val="Arial"/>
            <family val="2"/>
          </rPr>
          <t>If paying GST 2-monthly you will have GST for April and May to pay here in June.</t>
        </r>
      </text>
    </comment>
    <comment ref="M58" authorId="0">
      <text>
        <r>
          <rPr>
            <sz val="9"/>
            <rFont val="Arial"/>
            <family val="2"/>
          </rPr>
          <t xml:space="preserve">Enter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 ref="L10" authorId="3">
      <text>
        <r>
          <rPr>
            <sz val="9"/>
            <rFont val="Tahoma"/>
            <family val="2"/>
          </rPr>
          <t>Expect the check column not to balance here as the Annual Budget does not account for last season's May production.</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8" authorId="0">
      <text>
        <r>
          <rPr>
            <sz val="8"/>
            <rFont val="Arial"/>
            <family val="2"/>
          </rPr>
          <t xml:space="preserve">Enter actual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comments9.xml><?xml version="1.0" encoding="utf-8"?>
<comments xmlns="http://schemas.openxmlformats.org/spreadsheetml/2006/main">
  <authors>
    <author>Angie Fisher</author>
  </authors>
  <commentList>
    <comment ref="K7" authorId="0">
      <text>
        <r>
          <rPr>
            <sz val="9"/>
            <rFont val="Tahoma"/>
            <family val="2"/>
          </rPr>
          <t>Average NZ production per month. Adjust to suit your district, region or Island.</t>
        </r>
      </text>
    </comment>
  </commentList>
</comments>
</file>

<file path=xl/sharedStrings.xml><?xml version="1.0" encoding="utf-8"?>
<sst xmlns="http://schemas.openxmlformats.org/spreadsheetml/2006/main" count="501" uniqueCount="309">
  <si>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</si>
  <si>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</si>
  <si>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</si>
  <si>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</si>
  <si>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</si>
  <si>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</si>
  <si>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</si>
  <si>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</si>
  <si>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</si>
  <si>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</si>
  <si>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</si>
  <si>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</si>
  <si>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</si>
  <si>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</si>
  <si>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</si>
  <si>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</si>
  <si>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</si>
  <si>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</si>
  <si>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</si>
  <si>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</si>
  <si>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</si>
  <si>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</si>
  <si>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</si>
  <si>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</si>
  <si>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</si>
  <si>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</si>
  <si>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</si>
  <si>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</si>
  <si>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</si>
  <si>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</si>
  <si>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</si>
  <si>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</si>
  <si>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</si>
  <si>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</si>
  <si>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</si>
  <si>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</si>
  <si>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</si>
  <si>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</si>
  <si>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</si>
  <si>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</si>
  <si>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</si>
  <si>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</si>
  <si>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</si>
  <si>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</si>
  <si>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</si>
  <si>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</si>
  <si>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</si>
  <si>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</si>
  <si>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</si>
  <si>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</si>
  <si>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</si>
  <si>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</si>
  <si>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</si>
  <si>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</si>
  <si>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</si>
  <si>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</si>
  <si>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</si>
  <si>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</si>
  <si>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</si>
  <si>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</si>
  <si>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</si>
  <si>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</si>
  <si>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</si>
  <si>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</si>
  <si>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</si>
  <si>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</si>
  <si>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</si>
  <si>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</si>
  <si>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</si>
  <si>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</si>
  <si>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</si>
  <si>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</si>
  <si>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</si>
  <si>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</si>
  <si>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</si>
  <si>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</si>
  <si>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</si>
  <si>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</si>
  <si>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</si>
  <si>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</si>
  <si>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</si>
  <si>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</si>
  <si>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</si>
  <si>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</si>
  <si>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</si>
  <si>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</si>
  <si>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</si>
  <si>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</si>
  <si>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</si>
  <si>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</si>
  <si>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</si>
  <si>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</si>
  <si>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</si>
  <si>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</si>
  <si>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</si>
  <si>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</si>
  <si>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</si>
  <si>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</si>
  <si>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</si>
  <si>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</si>
  <si>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</si>
  <si>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</si>
  <si>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</si>
  <si>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</si>
  <si>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</si>
  <si>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</si>
  <si>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</si>
  <si>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</si>
  <si>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</si>
  <si>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</si>
  <si>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</si>
  <si>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</si>
  <si>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</si>
  <si>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</si>
  <si>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</si>
  <si>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</si>
  <si>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</si>
  <si>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</si>
  <si>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</si>
  <si>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</si>
  <si>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</si>
  <si>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</si>
  <si>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</si>
  <si>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</si>
  <si>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</si>
  <si>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</si>
  <si>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</si>
  <si>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</si>
  <si>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</si>
  <si>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</si>
  <si>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</si>
  <si>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</si>
  <si>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</si>
  <si>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</si>
  <si>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</si>
  <si>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</si>
  <si>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</si>
  <si>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</si>
  <si>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</si>
  <si>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</si>
  <si>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</si>
  <si>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</si>
  <si>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</si>
  <si>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 xml:space="preserve"> Milksolids and dividend cashflow</t>
  </si>
  <si>
    <t>This seasons production</t>
  </si>
  <si>
    <t>Last seasons production</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</si>
  <si>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</si>
  <si>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</si>
  <si>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</si>
  <si>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</si>
  <si>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</si>
  <si>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</si>
  <si>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</si>
  <si>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</si>
  <si>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</si>
  <si>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</si>
  <si>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</si>
  <si>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</si>
  <si>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</si>
  <si>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</si>
  <si>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Total Advance received</t>
  </si>
  <si>
    <t>Advance on season</t>
  </si>
  <si>
    <t>Advance for month</t>
  </si>
  <si>
    <t>Cumulative production</t>
  </si>
  <si>
    <t>Milksolids sold</t>
  </si>
  <si>
    <t>Advance rate</t>
  </si>
  <si>
    <t>Retro payment</t>
  </si>
  <si>
    <t xml:space="preserve"> Monthly Cashflow Budget</t>
  </si>
  <si>
    <t>Budget period</t>
  </si>
  <si>
    <t>Farm details:</t>
  </si>
  <si>
    <r>
      <t xml:space="preserve">Income  </t>
    </r>
    <r>
      <rPr>
        <sz val="8"/>
        <color indexed="9"/>
        <rFont val="Arial"/>
        <family val="2"/>
      </rPr>
      <t xml:space="preserve"> </t>
    </r>
  </si>
  <si>
    <t>Annual Total $</t>
  </si>
  <si>
    <t>Check 
column</t>
  </si>
  <si>
    <t>Budget</t>
  </si>
  <si>
    <r>
      <t xml:space="preserve">Milksolids        </t>
    </r>
    <r>
      <rPr>
        <sz val="8"/>
        <color indexed="8"/>
        <rFont val="Arial"/>
        <family val="2"/>
      </rPr>
      <t xml:space="preserve">advance </t>
    </r>
  </si>
  <si>
    <t>kgMS     x    $</t>
  </si>
  <si>
    <r>
      <t xml:space="preserve">Milksolids </t>
    </r>
    <r>
      <rPr>
        <sz val="8"/>
        <color indexed="8"/>
        <rFont val="Arial"/>
        <family val="2"/>
      </rPr>
      <t>retrospective</t>
    </r>
  </si>
  <si>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</si>
  <si>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</si>
  <si>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</si>
  <si>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</si>
  <si>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</si>
  <si>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</si>
  <si>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</si>
  <si>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</si>
  <si>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</si>
  <si>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</si>
  <si>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</si>
  <si>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</si>
  <si>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Milksolids </t>
    </r>
    <r>
      <rPr>
        <sz val="8"/>
        <color indexed="8"/>
        <rFont val="Arial"/>
        <family val="2"/>
      </rPr>
      <t>retrospective</t>
    </r>
  </si>
  <si>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</si>
  <si>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</si>
  <si>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</si>
  <si>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</si>
  <si>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</si>
  <si>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</si>
  <si>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</si>
  <si>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</si>
  <si>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The program is for 2 monthly GST reporting. If you are on one or six monthly, it can be easily changed. See instructions below or contact DairyNZ</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</si>
  <si>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</si>
  <si>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</si>
  <si>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</si>
  <si>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</si>
  <si>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</si>
  <si>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</si>
  <si>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t>Step 1</t>
  </si>
  <si>
    <t>Unprotect the sheet so you can change formulas. Use the “Review” tab, click on “unprotect sheet” and enter the password “budget”.</t>
  </si>
  <si>
    <t>Step 2</t>
  </si>
  <si>
    <t>(this is GST on Income for June minus GST on Expenses for June, with the formula in July as this is where it will be paid/refunded)</t>
  </si>
  <si>
    <t>Step 3</t>
  </si>
  <si>
    <t>(this formula is GST on Income for June to November minus GST on Expenses for June to November, with the formula in December as this is where it will be paid/refunded)</t>
  </si>
  <si>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</si>
  <si>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</si>
  <si>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</si>
  <si>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</si>
  <si>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</si>
  <si>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</si>
  <si>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Annual Cash Budget</t>
  </si>
  <si>
    <t xml:space="preserve">   -  Sensitivity Table</t>
  </si>
  <si>
    <t xml:space="preserve">   -  Milk Income worksheet to calculate monthly milksolids income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</si>
  <si>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</si>
  <si>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</si>
  <si>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</si>
  <si>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</si>
  <si>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</si>
  <si>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</si>
  <si>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</si>
  <si>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</si>
  <si>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</si>
  <si>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</si>
  <si>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</si>
  <si>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</si>
  <si>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</si>
  <si>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</si>
  <si>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</si>
  <si>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</si>
  <si>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</si>
  <si>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</si>
  <si>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</si>
  <si>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</si>
  <si>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</si>
  <si>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</si>
  <si>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</si>
  <si>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</si>
  <si>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</si>
  <si>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</si>
  <si>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</si>
  <si>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</si>
  <si>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</si>
  <si>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</si>
  <si>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</si>
  <si>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</si>
  <si>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</si>
  <si>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</si>
  <si>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</si>
  <si>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</si>
  <si>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</si>
  <si>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</si>
  <si>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</si>
  <si>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</si>
  <si>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If you pay GST monthly or 6-monthly the actuals sheet needs to be adjusted in Row 53. If you are unsure or have difficulty please contact DairyNZ.</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</si>
  <si>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</si>
  <si>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</si>
  <si>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If you want to change this, unprotect the sheet and change the GST paid/refund formulas. See Helpful Tips.
</t>
    </r>
    <r>
      <rPr>
        <sz val="9"/>
        <color indexed="8"/>
        <rFont val="Wingdings"/>
        <family val="0"/>
      </rPr>
      <t xml:space="preserve"> </t>
    </r>
    <r>
      <rPr>
        <sz val="9"/>
        <color indexed="8"/>
        <rFont val="Arial"/>
        <family val="2"/>
      </rPr>
      <t>Remember to enter your opening bank balance in June and your overdraft interest rate.</t>
    </r>
  </si>
  <si>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</si>
  <si>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</si>
  <si>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</si>
  <si>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</si>
  <si>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Previous season May production</t>
  </si>
  <si>
    <t>If you know or want to estimate monthly production based on the % of milk produced each month you can use the following table or adjust the percentages to suit.</t>
  </si>
  <si>
    <t>Calculator -  Monthly Percentage of milk production</t>
  </si>
  <si>
    <t>Calculating June payment</t>
  </si>
  <si>
    <t>Two components: payment for May production plus any increase in the schedule on the whole seasons's production</t>
  </si>
  <si>
    <t>Milk curve graph                           - click here</t>
  </si>
  <si>
    <t>Previous May production &amp; advance on last season</t>
  </si>
  <si>
    <t>NOTE: These figures won't transfer to the Annual Cash Budget.</t>
  </si>
  <si>
    <t xml:space="preserve">Helpful Tips </t>
  </si>
  <si>
    <t>Milk Supply Curve</t>
  </si>
  <si>
    <r>
      <rPr>
        <sz val="9"/>
        <color indexed="8"/>
        <rFont val="Wingdings"/>
        <family val="0"/>
      </rPr>
      <t xml:space="preserve"> </t>
    </r>
    <r>
      <rPr>
        <sz val="9"/>
        <color indexed="8"/>
        <rFont val="Arial"/>
        <family val="2"/>
      </rPr>
      <t xml:space="preserve">An average NZ milk curve is available if you are unsure of the spread of milksolids for the season (Step 3-Milk Income)
</t>
    </r>
    <r>
      <rPr>
        <sz val="9"/>
        <color indexed="8"/>
        <rFont val="Wingdings"/>
        <family val="0"/>
      </rPr>
      <t xml:space="preserve"> </t>
    </r>
    <r>
      <rPr>
        <sz val="9"/>
        <color indexed="8"/>
        <rFont val="Arial"/>
        <family val="2"/>
      </rPr>
      <t>If you know your monthly milksolids production this is graphed for your farm, after you complete Step 3</t>
    </r>
  </si>
  <si>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</si>
  <si>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</si>
  <si>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Change GST from two-monthly to one-monthly - in Step 4 Forecast Budget</t>
  </si>
  <si>
    <t>Drag this new formula across the rest of the season so that each month it will calculate the payment or refund for the previous month. Do this by grabbing the bottom right corner of the N54 cell and dragging to the right across to May.</t>
  </si>
  <si>
    <t>Note: If you use Step 5- Monthly Actuals then you will need to adjust the formulas for GST in that worksheet as well.</t>
  </si>
  <si>
    <t>Change GST from two-monthly to six-monthly - in Step 4 Forecast Budget</t>
  </si>
  <si>
    <t xml:space="preserve">   -  Milk supply curve</t>
  </si>
  <si>
    <r>
      <rPr>
        <sz val="9"/>
        <color indexed="8"/>
        <rFont val="Wingdings"/>
        <family val="0"/>
      </rPr>
      <t xml:space="preserve"> </t>
    </r>
    <r>
      <rPr>
        <sz val="9"/>
        <color indexed="8"/>
        <rFont val="Arial"/>
        <family val="2"/>
      </rPr>
      <t>Estimate your monthly milk income for advance and retrospective payments. Instructions on the worksheet.</t>
    </r>
  </si>
  <si>
    <r>
      <t xml:space="preserve">Milksolids        </t>
    </r>
    <r>
      <rPr>
        <sz val="8"/>
        <color indexed="8"/>
        <rFont val="Arial"/>
        <family val="2"/>
      </rPr>
      <t>advance</t>
    </r>
  </si>
  <si>
    <t>Advance payment rates</t>
  </si>
  <si>
    <t xml:space="preserve">INSTRUCTIONS: Fill in the yellow boxes. The payments row (16) links to Step 4 - Forecast Budget. </t>
  </si>
  <si>
    <t>GST is calculated for each month on income and expenses. Manually enter the GST payment or refund for the month of May in the June cell (M53)– pictured with a pop up comments box below.</t>
  </si>
  <si>
    <t>To calculate a monthly refund or payment put a new formula in the July GST payment / (refund) cell (N53):</t>
  </si>
  <si>
    <t xml:space="preserve">     =M17-M52</t>
  </si>
  <si>
    <t>GST is calculated for each month on income and expenses. Manually enter any GST payment or refund for the month in the June cell (M53)– pictured with a pop up comments box below.</t>
  </si>
  <si>
    <t>To calculate a six-monthly refund/ payment change the formula in the December GST payment / (refund) cell (S53):</t>
  </si>
  <si>
    <t xml:space="preserve">    =(SUM(M17:R17))-(SUM(M52:R52))</t>
  </si>
  <si>
    <t xml:space="preserve"> Copy this new formula and put it outside the budget (Y55) if you want to calculate GST to be paid/refunded for June of the following year.</t>
  </si>
  <si>
    <t>You will have formulas for two-monthly GST in the spreadsheet that need to be deleted, delete the formulas in August (O53), October (Q53), February (U53) and April (W53).</t>
  </si>
  <si>
    <r>
      <rPr>
        <b/>
        <sz val="11"/>
        <color indexed="8"/>
        <rFont val="Arial"/>
        <family val="2"/>
      </rPr>
      <t>Retro rates</t>
    </r>
    <r>
      <rPr>
        <sz val="11"/>
        <color indexed="8"/>
        <rFont val="Arial"/>
        <family val="2"/>
      </rPr>
      <t xml:space="preserve"> are from last season's 
schedule and payments are for last 
season's total production.</t>
    </r>
  </si>
  <si>
    <t>Retro rate + Miraka final payment</t>
  </si>
  <si>
    <t>Milk price e.g. if July paid August is $3.86</t>
  </si>
  <si>
    <t>Put $3.86 in the August advance rate cell (D13)</t>
  </si>
  <si>
    <t>Source this from the information provided to you by Miraka</t>
  </si>
  <si>
    <t>Step 1 - Milk income</t>
  </si>
  <si>
    <t>Step 2 - Annual Cash Budget</t>
  </si>
  <si>
    <t>Step 3 - Sensitivity Table</t>
  </si>
  <si>
    <r>
      <t>April paid May (previous season)</t>
    </r>
    <r>
      <rPr>
        <b/>
        <sz val="8"/>
        <color indexed="8"/>
        <rFont val="Arial"/>
        <family val="2"/>
      </rPr>
      <t xml:space="preserve"> $ per KgMS</t>
    </r>
  </si>
  <si>
    <r>
      <t xml:space="preserve">May paid June (previous season) </t>
    </r>
    <r>
      <rPr>
        <b/>
        <sz val="8"/>
        <color indexed="8"/>
        <rFont val="Arial"/>
        <family val="2"/>
      </rPr>
      <t>$ per KgMS</t>
    </r>
  </si>
  <si>
    <t>Other dairy income (tax paid) e.g. farm cottage rent, rebates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</si>
</sst>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_-* #,##0.0_-;\-* #,##0.0_-;_-* &quot;-&quot;??_-;_-@_-"/>
    <numFmt numFmtId="181" formatCode="[$-1409]dddd\,\ d\ mmmm\,\ yyyy"/>
  </numFmts>
  <fonts count="125">
    <font>
      <sz val="11"/>
      <color theme="1"/>
      <name val="Calibri"/>
      <family val="2"/>
    </font>
    <font>
      <sz val="11"/>
      <color indexed="8"/>
      <name val="Calibri"/>
      <family val="2"/>
    </font>
    <font>
      <sz val="11"/>
      <color indexed="8"/>
      <name val="Arial"/>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b/>
      <sz val="11"/>
      <color indexed="8"/>
      <name val="Arial"/>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b/>
      <sz val="10"/>
      <name val="Arial"/>
      <family val="2"/>
    </font>
    <font>
      <sz val="9"/>
      <color indexed="8"/>
      <name val="Wingdings"/>
      <family val="0"/>
    </font>
    <font>
      <sz val="11.7"/>
      <color indexed="8"/>
      <name val="Arial"/>
      <family val="2"/>
    </font>
    <font>
      <b/>
      <sz val="9"/>
      <name val="Arial"/>
      <family val="2"/>
    </font>
    <font>
      <i/>
      <sz val="9"/>
      <name val="Tahoma"/>
      <family val="2"/>
    </font>
    <font>
      <b/>
      <sz val="8"/>
      <color indexed="8"/>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0"/>
      <color indexed="10"/>
      <name val="Arial"/>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b/>
      <sz val="11"/>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right style="hair">
        <color theme="0" tint="-0.1499900072813034"/>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style="hair">
        <color theme="0" tint="-0.1499900072813034"/>
      </left>
      <right style="hair">
        <color theme="0" tint="-0.1499900072813034"/>
      </right>
      <top style="hair">
        <color theme="0" tint="-0.1499900072813034"/>
      </top>
      <bottom style="hair">
        <color theme="0" tint="-0.1499900072813034"/>
      </bottom>
    </border>
    <border>
      <left/>
      <right/>
      <top/>
      <bottom style="hair">
        <color rgb="FF444D3E"/>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59996342659"/>
      </right>
      <top style="hair">
        <color theme="0" tint="-0.1499900072813034"/>
      </top>
      <bottom style="hair">
        <color theme="0" tint="-0.149959996342659"/>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style="hair">
        <color theme="0" tint="-0.1499900072813034"/>
      </left>
      <right/>
      <top style="hair">
        <color theme="0" tint="-0.1499900072813034"/>
      </top>
      <bottom/>
    </border>
    <border>
      <left style="hair">
        <color theme="0" tint="-0.149959996342659"/>
      </left>
      <right style="hair">
        <color theme="0" tint="-0.149959996342659"/>
      </right>
      <top/>
      <bottom/>
    </border>
    <border>
      <left style="hair">
        <color theme="0" tint="-0.149959996342659"/>
      </left>
      <right style="hair">
        <color theme="0" tint="-0.149959996342659"/>
      </right>
      <top style="hair">
        <color theme="0" tint="-0.1499900072813034"/>
      </top>
      <bottom style="hair">
        <color theme="0" tint="-0.1499900072813034"/>
      </bottom>
    </border>
    <border>
      <left style="hair">
        <color theme="0" tint="-0.149959996342659"/>
      </left>
      <right style="hair">
        <color theme="0" tint="-0.149959996342659"/>
      </right>
      <top style="hair">
        <color theme="0" tint="-0.1499900072813034"/>
      </top>
      <bottom/>
    </border>
    <border>
      <left style="hair">
        <color theme="0" tint="-0.149959996342659"/>
      </left>
      <right style="hair">
        <color theme="0" tint="-0.149959996342659"/>
      </right>
      <top style="hair">
        <color theme="0" tint="-0.1499900072813034"/>
      </top>
      <bottom style="hair">
        <color theme="0" tint="-0.14993000030517578"/>
      </bottom>
    </border>
    <border>
      <left style="hair">
        <color theme="0" tint="-0.149959996342659"/>
      </left>
      <right style="hair">
        <color theme="0" tint="-0.1499900072813034"/>
      </right>
      <top style="hair">
        <color theme="0" tint="-0.149959996342659"/>
      </top>
      <bottom style="hair">
        <color theme="0" tint="-0.1499900072813034"/>
      </bottom>
    </border>
    <border>
      <left/>
      <right style="hair">
        <color theme="0" tint="-0.1499900072813034"/>
      </right>
      <top style="hair">
        <color theme="0" tint="-0.149959996342659"/>
      </top>
      <bottom style="hair">
        <color theme="0" tint="-0.1499900072813034"/>
      </bottom>
    </border>
    <border>
      <left/>
      <right/>
      <top style="hair">
        <color theme="0" tint="-0.149959996342659"/>
      </top>
      <bottom style="hair">
        <color theme="0" tint="-0.1499900072813034"/>
      </bottom>
    </border>
    <border>
      <left style="hair">
        <color theme="0" tint="-0.1499900072813034"/>
      </left>
      <right style="hair">
        <color theme="0" tint="-0.149959996342659"/>
      </right>
      <top style="hair">
        <color theme="0" tint="-0.149959996342659"/>
      </top>
      <bottom style="hair">
        <color theme="0" tint="-0.149959996342659"/>
      </bottom>
    </border>
    <border>
      <left style="hair">
        <color theme="0" tint="-0.149959996342659"/>
      </left>
      <right/>
      <top/>
      <bottom/>
    </border>
    <border>
      <left style="thin">
        <color rgb="FF69BE28"/>
      </left>
      <right/>
      <top/>
      <bottom/>
    </border>
    <border>
      <left style="thin">
        <color rgb="FF69BE28"/>
      </left>
      <right/>
      <top/>
      <bottom style="thin">
        <color rgb="FF69BE28"/>
      </bottom>
    </border>
    <border>
      <left>
        <color indexed="63"/>
      </left>
      <right>
        <color indexed="63"/>
      </right>
      <top style="hair">
        <color rgb="FF444D3E"/>
      </top>
      <bottom>
        <color indexed="63"/>
      </bottom>
    </border>
    <border>
      <left style="hair">
        <color theme="0" tint="-0.149959996342659"/>
      </left>
      <right>
        <color indexed="63"/>
      </right>
      <top/>
      <bottom style="hair">
        <color rgb="FF444D3E"/>
      </bottom>
    </border>
    <border>
      <left/>
      <right style="thin">
        <color rgb="FF7BC143"/>
      </right>
      <top/>
      <bottom style="thin">
        <color rgb="FF7BC143"/>
      </bottom>
    </border>
    <border>
      <left/>
      <right/>
      <top style="hair">
        <color theme="0" tint="-0.1499900072813034"/>
      </top>
      <bottom style="thin">
        <color rgb="FF7BC143"/>
      </bottom>
    </border>
    <border>
      <left/>
      <right style="thin">
        <color rgb="FF7BC143"/>
      </right>
      <top style="thin">
        <color rgb="FF7BC143"/>
      </top>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37">
    <xf numFmtId="0" fontId="0" fillId="0" borderId="0" xfId="0" applyFont="1" applyAlignment="1">
      <alignment/>
    </xf>
    <xf numFmtId="0" fontId="91" fillId="0" borderId="0" xfId="0" applyFont="1" applyAlignment="1">
      <alignment/>
    </xf>
    <xf numFmtId="0" fontId="92" fillId="0" borderId="0" xfId="0" applyFont="1" applyAlignment="1">
      <alignment/>
    </xf>
    <xf numFmtId="0" fontId="93" fillId="33" borderId="10" xfId="0" applyFont="1" applyFill="1" applyBorder="1" applyAlignment="1">
      <alignment/>
    </xf>
    <xf numFmtId="0" fontId="94" fillId="33" borderId="11" xfId="0" applyFont="1" applyFill="1" applyBorder="1" applyAlignment="1">
      <alignment/>
    </xf>
    <xf numFmtId="0" fontId="93" fillId="33" borderId="12" xfId="0" applyFont="1" applyFill="1" applyBorder="1" applyAlignment="1">
      <alignment/>
    </xf>
    <xf numFmtId="0" fontId="93" fillId="33" borderId="13" xfId="0" applyFont="1" applyFill="1" applyBorder="1" applyAlignment="1">
      <alignment horizontal="left"/>
    </xf>
    <xf numFmtId="164" fontId="93" fillId="33" borderId="13" xfId="0" applyNumberFormat="1" applyFont="1" applyFill="1" applyBorder="1" applyAlignment="1" applyProtection="1">
      <alignment horizontal="right"/>
      <protection locked="0"/>
    </xf>
    <xf numFmtId="0" fontId="93" fillId="33" borderId="14" xfId="0" applyFont="1" applyFill="1" applyBorder="1" applyAlignment="1">
      <alignment horizontal="left"/>
    </xf>
    <xf numFmtId="0" fontId="95" fillId="34" borderId="15" xfId="0" applyFont="1" applyFill="1" applyBorder="1" applyAlignment="1">
      <alignment/>
    </xf>
    <xf numFmtId="0" fontId="95" fillId="34" borderId="16" xfId="0" applyFont="1" applyFill="1" applyBorder="1" applyAlignment="1">
      <alignment/>
    </xf>
    <xf numFmtId="0" fontId="95" fillId="34" borderId="17" xfId="0" applyFont="1" applyFill="1" applyBorder="1" applyAlignment="1">
      <alignment/>
    </xf>
    <xf numFmtId="0" fontId="94"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6" fillId="35" borderId="0" xfId="0" applyFont="1" applyFill="1" applyAlignment="1">
      <alignment horizontal="left" vertical="center" wrapText="1"/>
    </xf>
    <xf numFmtId="0" fontId="94" fillId="34" borderId="0" xfId="0" applyFont="1" applyFill="1" applyBorder="1" applyAlignment="1" quotePrefix="1">
      <alignment horizontal="left"/>
    </xf>
    <xf numFmtId="0" fontId="94" fillId="34" borderId="19" xfId="0" applyFont="1" applyFill="1" applyBorder="1" applyAlignment="1" quotePrefix="1">
      <alignment horizontal="left"/>
    </xf>
    <xf numFmtId="0" fontId="92" fillId="34" borderId="18" xfId="0" applyFont="1" applyFill="1" applyBorder="1" applyAlignment="1" applyProtection="1">
      <alignment horizontal="left"/>
      <protection locked="0"/>
    </xf>
    <xf numFmtId="0" fontId="92" fillId="34" borderId="20" xfId="0" applyFont="1" applyFill="1" applyBorder="1" applyAlignment="1" applyProtection="1">
      <alignment horizontal="left"/>
      <protection locked="0"/>
    </xf>
    <xf numFmtId="0" fontId="92" fillId="34" borderId="21" xfId="0" applyFont="1" applyFill="1" applyBorder="1" applyAlignment="1" applyProtection="1">
      <alignment horizontal="left"/>
      <protection locked="0"/>
    </xf>
    <xf numFmtId="165" fontId="92" fillId="34" borderId="21" xfId="0" applyNumberFormat="1" applyFont="1" applyFill="1" applyBorder="1" applyAlignment="1" applyProtection="1">
      <alignment/>
      <protection locked="0"/>
    </xf>
    <xf numFmtId="165" fontId="92" fillId="34" borderId="18" xfId="0" applyNumberFormat="1" applyFont="1" applyFill="1" applyBorder="1" applyAlignment="1" applyProtection="1">
      <alignment/>
      <protection locked="0"/>
    </xf>
    <xf numFmtId="0" fontId="92" fillId="0" borderId="22" xfId="0" applyFont="1" applyBorder="1" applyAlignment="1" applyProtection="1">
      <alignment horizontal="center"/>
      <protection locked="0"/>
    </xf>
    <xf numFmtId="0" fontId="92" fillId="0" borderId="23" xfId="0" applyFont="1" applyBorder="1" applyAlignment="1" applyProtection="1">
      <alignment horizontal="center"/>
      <protection locked="0"/>
    </xf>
    <xf numFmtId="0" fontId="92" fillId="0" borderId="24" xfId="0" applyFont="1" applyBorder="1" applyAlignment="1" applyProtection="1">
      <alignment horizontal="center"/>
      <protection locked="0"/>
    </xf>
    <xf numFmtId="0" fontId="92" fillId="0" borderId="25" xfId="0" applyFont="1" applyBorder="1" applyAlignment="1" applyProtection="1">
      <alignment horizontal="center"/>
      <protection locked="0"/>
    </xf>
    <xf numFmtId="0" fontId="92" fillId="0" borderId="26" xfId="0" applyFont="1" applyBorder="1" applyAlignment="1" applyProtection="1">
      <alignment horizontal="center"/>
      <protection locked="0"/>
    </xf>
    <xf numFmtId="0" fontId="92" fillId="0" borderId="27" xfId="0" applyFont="1" applyBorder="1" applyAlignment="1" applyProtection="1">
      <alignment horizontal="center"/>
      <protection locked="0"/>
    </xf>
    <xf numFmtId="165" fontId="92" fillId="34" borderId="15" xfId="0" applyNumberFormat="1" applyFont="1" applyFill="1" applyBorder="1" applyAlignment="1" applyProtection="1">
      <alignment/>
      <protection locked="0"/>
    </xf>
    <xf numFmtId="0" fontId="97" fillId="36" borderId="28" xfId="0" applyFont="1" applyFill="1" applyBorder="1" applyAlignment="1">
      <alignment/>
    </xf>
    <xf numFmtId="0" fontId="92" fillId="34" borderId="16" xfId="0" applyFont="1" applyFill="1" applyBorder="1" applyAlignment="1" applyProtection="1">
      <alignment horizontal="left"/>
      <protection locked="0"/>
    </xf>
    <xf numFmtId="0" fontId="92" fillId="0" borderId="29" xfId="0" applyFont="1" applyBorder="1" applyAlignment="1" applyProtection="1">
      <alignment horizontal="center"/>
      <protection locked="0"/>
    </xf>
    <xf numFmtId="0" fontId="92" fillId="0" borderId="30" xfId="0" applyFont="1" applyBorder="1" applyAlignment="1" applyProtection="1">
      <alignment horizontal="center"/>
      <protection locked="0"/>
    </xf>
    <xf numFmtId="0" fontId="93" fillId="33" borderId="31" xfId="0" applyFont="1" applyFill="1" applyBorder="1" applyAlignment="1" applyProtection="1">
      <alignment horizontal="left"/>
      <protection/>
    </xf>
    <xf numFmtId="0" fontId="93" fillId="33" borderId="32" xfId="0" applyFont="1" applyFill="1" applyBorder="1" applyAlignment="1" applyProtection="1">
      <alignment horizontal="center"/>
      <protection/>
    </xf>
    <xf numFmtId="0" fontId="93" fillId="33" borderId="33" xfId="0" applyFont="1" applyFill="1" applyBorder="1" applyAlignment="1" applyProtection="1">
      <alignment horizontal="center"/>
      <protection/>
    </xf>
    <xf numFmtId="0" fontId="92" fillId="0" borderId="15" xfId="0" applyNumberFormat="1" applyFont="1" applyFill="1" applyBorder="1" applyAlignment="1" applyProtection="1">
      <alignment/>
      <protection locked="0"/>
    </xf>
    <xf numFmtId="0" fontId="92" fillId="0" borderId="21" xfId="0" applyNumberFormat="1" applyFont="1" applyFill="1" applyBorder="1" applyAlignment="1" applyProtection="1">
      <alignment/>
      <protection locked="0"/>
    </xf>
    <xf numFmtId="0" fontId="92" fillId="0" borderId="21" xfId="0" applyNumberFormat="1" applyFont="1" applyFill="1" applyBorder="1" applyAlignment="1" applyProtection="1">
      <alignment horizontal="left"/>
      <protection locked="0"/>
    </xf>
    <xf numFmtId="0" fontId="0" fillId="0" borderId="34" xfId="0" applyBorder="1" applyAlignment="1">
      <alignment/>
    </xf>
    <xf numFmtId="0" fontId="95" fillId="34" borderId="16" xfId="0" applyFont="1" applyFill="1" applyBorder="1" applyAlignment="1">
      <alignment/>
    </xf>
    <xf numFmtId="0" fontId="93"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1" fillId="37" borderId="0" xfId="0" applyFont="1" applyFill="1" applyAlignment="1">
      <alignment/>
    </xf>
    <xf numFmtId="0" fontId="91" fillId="38" borderId="35" xfId="0" applyFont="1" applyFill="1" applyBorder="1" applyAlignment="1">
      <alignment/>
    </xf>
    <xf numFmtId="7" fontId="98" fillId="38" borderId="36" xfId="0" applyNumberFormat="1" applyFont="1" applyFill="1" applyBorder="1" applyAlignment="1">
      <alignment horizontal="center" vertical="center"/>
    </xf>
    <xf numFmtId="7" fontId="98" fillId="38" borderId="37" xfId="0" applyNumberFormat="1" applyFont="1" applyFill="1" applyBorder="1" applyAlignment="1">
      <alignment horizontal="center" vertical="center"/>
    </xf>
    <xf numFmtId="8" fontId="98" fillId="38" borderId="38" xfId="0" applyNumberFormat="1" applyFont="1" applyFill="1" applyBorder="1" applyAlignment="1">
      <alignment horizontal="center" vertical="center"/>
    </xf>
    <xf numFmtId="8" fontId="98" fillId="38" borderId="36" xfId="0" applyNumberFormat="1" applyFont="1" applyFill="1" applyBorder="1" applyAlignment="1">
      <alignment horizontal="center" vertical="center"/>
    </xf>
    <xf numFmtId="9" fontId="99" fillId="38" borderId="39" xfId="0" applyNumberFormat="1" applyFont="1" applyFill="1" applyBorder="1" applyAlignment="1">
      <alignment horizontal="center" vertical="center"/>
    </xf>
    <xf numFmtId="167" fontId="91" fillId="37" borderId="35" xfId="0" applyNumberFormat="1" applyFont="1" applyFill="1" applyBorder="1" applyAlignment="1">
      <alignment/>
    </xf>
    <xf numFmtId="0" fontId="99" fillId="38" borderId="39" xfId="0" applyFont="1" applyFill="1" applyBorder="1" applyAlignment="1">
      <alignment horizontal="center" vertical="center"/>
    </xf>
    <xf numFmtId="167" fontId="91" fillId="33" borderId="40" xfId="42" applyNumberFormat="1" applyFont="1" applyFill="1" applyBorder="1" applyAlignment="1">
      <alignment/>
    </xf>
    <xf numFmtId="9" fontId="99" fillId="38" borderId="41" xfId="0" applyNumberFormat="1" applyFont="1" applyFill="1" applyBorder="1" applyAlignment="1">
      <alignment horizontal="center" vertical="center"/>
    </xf>
    <xf numFmtId="0" fontId="100"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89"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1" fillId="0" borderId="0" xfId="0" applyFont="1" applyFill="1" applyBorder="1" applyAlignment="1" applyProtection="1">
      <alignment vertical="center"/>
      <protection/>
    </xf>
    <xf numFmtId="0" fontId="102" fillId="0" borderId="0" xfId="0" applyFont="1" applyFill="1" applyAlignment="1">
      <alignment/>
    </xf>
    <xf numFmtId="0" fontId="103" fillId="0" borderId="0" xfId="0" applyFont="1" applyFill="1" applyBorder="1" applyAlignment="1" applyProtection="1">
      <alignment vertical="center"/>
      <protection/>
    </xf>
    <xf numFmtId="0" fontId="0" fillId="0" borderId="0" xfId="0" applyFill="1" applyAlignment="1">
      <alignment/>
    </xf>
    <xf numFmtId="49" fontId="94" fillId="0" borderId="0" xfId="0" applyNumberFormat="1" applyFont="1" applyFill="1" applyBorder="1" applyAlignment="1" applyProtection="1">
      <alignment horizontal="center"/>
      <protection/>
    </xf>
    <xf numFmtId="0" fontId="93" fillId="0" borderId="0" xfId="0" applyFont="1" applyFill="1" applyBorder="1" applyAlignment="1" applyProtection="1">
      <alignment wrapText="1"/>
      <protection/>
    </xf>
    <xf numFmtId="0" fontId="93" fillId="0" borderId="0" xfId="0" applyFont="1" applyFill="1" applyBorder="1" applyAlignment="1" applyProtection="1">
      <alignment horizontal="left" vertical="top" wrapText="1"/>
      <protection/>
    </xf>
    <xf numFmtId="0" fontId="93" fillId="0" borderId="0" xfId="0" applyFont="1" applyFill="1" applyBorder="1" applyAlignment="1" applyProtection="1">
      <alignment/>
      <protection/>
    </xf>
    <xf numFmtId="1" fontId="104" fillId="0" borderId="0" xfId="0" applyNumberFormat="1" applyFont="1" applyFill="1" applyBorder="1" applyAlignment="1" applyProtection="1">
      <alignment/>
      <protection/>
    </xf>
    <xf numFmtId="1" fontId="93"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5" fillId="34" borderId="21" xfId="0" applyFont="1" applyFill="1" applyBorder="1" applyAlignment="1" applyProtection="1">
      <alignment vertical="center"/>
      <protection/>
    </xf>
    <xf numFmtId="0" fontId="95" fillId="34" borderId="19" xfId="0" applyFont="1" applyFill="1" applyBorder="1" applyAlignment="1" applyProtection="1">
      <alignment vertical="center"/>
      <protection/>
    </xf>
    <xf numFmtId="0" fontId="93" fillId="0" borderId="16" xfId="0" applyFont="1" applyFill="1" applyBorder="1" applyAlignment="1" applyProtection="1">
      <alignment wrapText="1"/>
      <protection/>
    </xf>
    <xf numFmtId="0" fontId="105" fillId="36" borderId="42" xfId="0" applyFont="1" applyFill="1" applyBorder="1" applyAlignment="1">
      <alignment horizontal="center" vertical="center"/>
    </xf>
    <xf numFmtId="0" fontId="105" fillId="36" borderId="42" xfId="0" applyFont="1" applyFill="1" applyBorder="1" applyAlignment="1">
      <alignment horizontal="center"/>
    </xf>
    <xf numFmtId="0" fontId="105" fillId="36" borderId="43" xfId="0" applyFont="1" applyFill="1" applyBorder="1" applyAlignment="1">
      <alignment horizontal="center"/>
    </xf>
    <xf numFmtId="0" fontId="95" fillId="34" borderId="21" xfId="0" applyFont="1" applyFill="1" applyBorder="1" applyAlignment="1" applyProtection="1">
      <alignment/>
      <protection/>
    </xf>
    <xf numFmtId="165" fontId="106" fillId="33" borderId="42" xfId="0" applyNumberFormat="1" applyFont="1" applyFill="1" applyBorder="1" applyAlignment="1" applyProtection="1">
      <alignment horizontal="right" vertical="center"/>
      <protection locked="0"/>
    </xf>
    <xf numFmtId="3" fontId="92" fillId="39" borderId="19" xfId="0" applyNumberFormat="1" applyFont="1" applyFill="1" applyBorder="1" applyAlignment="1" applyProtection="1">
      <alignment horizontal="right" vertical="center"/>
      <protection locked="0"/>
    </xf>
    <xf numFmtId="3" fontId="95" fillId="34" borderId="21" xfId="0" applyNumberFormat="1" applyFont="1" applyFill="1" applyBorder="1" applyAlignment="1" applyProtection="1">
      <alignment/>
      <protection/>
    </xf>
    <xf numFmtId="3" fontId="0" fillId="0" borderId="0" xfId="0" applyNumberFormat="1" applyAlignment="1" applyProtection="1">
      <alignment/>
      <protection/>
    </xf>
    <xf numFmtId="0" fontId="0" fillId="0" borderId="0" xfId="0" applyAlignment="1" applyProtection="1">
      <alignment/>
      <protection/>
    </xf>
    <xf numFmtId="0" fontId="95" fillId="37" borderId="21" xfId="0" applyFont="1" applyFill="1" applyBorder="1" applyAlignment="1" applyProtection="1">
      <alignment horizontal="left"/>
      <protection/>
    </xf>
    <xf numFmtId="0" fontId="95" fillId="34" borderId="21" xfId="0" applyFont="1" applyFill="1" applyBorder="1" applyAlignment="1" applyProtection="1">
      <alignment horizontal="left"/>
      <protection/>
    </xf>
    <xf numFmtId="170" fontId="13" fillId="39" borderId="44" xfId="42" applyNumberFormat="1" applyFont="1" applyFill="1" applyBorder="1" applyAlignment="1" applyProtection="1">
      <alignment horizontal="center" vertical="center"/>
      <protection hidden="1" locked="0"/>
    </xf>
    <xf numFmtId="0" fontId="96" fillId="35" borderId="0" xfId="0" applyFont="1" applyFill="1" applyAlignment="1">
      <alignment vertical="center" wrapText="1"/>
    </xf>
    <xf numFmtId="0" fontId="73" fillId="0" borderId="0" xfId="0" applyFont="1" applyAlignment="1">
      <alignment/>
    </xf>
    <xf numFmtId="0" fontId="91" fillId="33" borderId="45" xfId="0" applyFont="1" applyFill="1" applyBorder="1" applyAlignment="1" applyProtection="1">
      <alignment/>
      <protection/>
    </xf>
    <xf numFmtId="0" fontId="91" fillId="33" borderId="0" xfId="0" applyFont="1" applyFill="1" applyBorder="1" applyAlignment="1" applyProtection="1">
      <alignment/>
      <protection/>
    </xf>
    <xf numFmtId="0" fontId="107" fillId="33" borderId="45" xfId="0" applyFont="1" applyFill="1" applyBorder="1" applyAlignment="1" applyProtection="1">
      <alignment/>
      <protection/>
    </xf>
    <xf numFmtId="169" fontId="93" fillId="0" borderId="0" xfId="0" applyNumberFormat="1" applyFont="1" applyFill="1" applyBorder="1" applyAlignment="1" applyProtection="1">
      <alignment horizontal="center"/>
      <protection/>
    </xf>
    <xf numFmtId="0" fontId="101" fillId="36" borderId="46" xfId="0" applyFont="1" applyFill="1" applyBorder="1" applyAlignment="1" applyProtection="1">
      <alignment vertical="center"/>
      <protection/>
    </xf>
    <xf numFmtId="0" fontId="101" fillId="36" borderId="47" xfId="0" applyFont="1" applyFill="1" applyBorder="1" applyAlignment="1" applyProtection="1">
      <alignment vertical="center"/>
      <protection/>
    </xf>
    <xf numFmtId="0" fontId="101" fillId="36" borderId="48" xfId="0" applyFont="1" applyFill="1" applyBorder="1" applyAlignment="1" applyProtection="1">
      <alignment vertical="center"/>
      <protection/>
    </xf>
    <xf numFmtId="0" fontId="108" fillId="0" borderId="0" xfId="0" applyFont="1" applyAlignment="1">
      <alignment/>
    </xf>
    <xf numFmtId="0" fontId="93" fillId="33" borderId="10" xfId="0" applyFont="1" applyFill="1" applyBorder="1" applyAlignment="1" applyProtection="1">
      <alignment/>
      <protection/>
    </xf>
    <xf numFmtId="0" fontId="93" fillId="33" borderId="0" xfId="0" applyFont="1" applyFill="1" applyBorder="1" applyAlignment="1" applyProtection="1">
      <alignment/>
      <protection/>
    </xf>
    <xf numFmtId="169" fontId="93" fillId="33" borderId="14" xfId="0" applyNumberFormat="1" applyFont="1" applyFill="1" applyBorder="1" applyAlignment="1" applyProtection="1">
      <alignment horizontal="center"/>
      <protection locked="0"/>
    </xf>
    <xf numFmtId="49" fontId="94" fillId="33" borderId="0" xfId="0" applyNumberFormat="1" applyFont="1" applyFill="1" applyBorder="1" applyAlignment="1" applyProtection="1">
      <alignment horizontal="center"/>
      <protection/>
    </xf>
    <xf numFmtId="49" fontId="94" fillId="33" borderId="49" xfId="0" applyNumberFormat="1" applyFont="1" applyFill="1" applyBorder="1" applyAlignment="1" applyProtection="1">
      <alignment horizontal="center"/>
      <protection/>
    </xf>
    <xf numFmtId="0" fontId="93" fillId="33" borderId="12" xfId="0" applyFont="1" applyFill="1" applyBorder="1" applyAlignment="1" applyProtection="1">
      <alignment/>
      <protection/>
    </xf>
    <xf numFmtId="3" fontId="5" fillId="33" borderId="14" xfId="0" applyNumberFormat="1" applyFont="1" applyFill="1" applyBorder="1" applyAlignment="1" applyProtection="1">
      <alignment/>
      <protection/>
    </xf>
    <xf numFmtId="3" fontId="93" fillId="33" borderId="14" xfId="0" applyNumberFormat="1" applyFont="1" applyFill="1" applyBorder="1" applyAlignment="1" applyProtection="1">
      <alignment horizontal="right"/>
      <protection/>
    </xf>
    <xf numFmtId="0" fontId="93" fillId="33" borderId="50" xfId="0" applyFont="1" applyFill="1" applyBorder="1" applyAlignment="1" applyProtection="1">
      <alignment horizontal="left"/>
      <protection/>
    </xf>
    <xf numFmtId="0" fontId="93" fillId="33" borderId="50" xfId="0" applyFont="1" applyFill="1" applyBorder="1" applyAlignment="1" applyProtection="1">
      <alignment/>
      <protection/>
    </xf>
    <xf numFmtId="0" fontId="93" fillId="33" borderId="51" xfId="0" applyFont="1" applyFill="1" applyBorder="1" applyAlignment="1" applyProtection="1">
      <alignment/>
      <protection/>
    </xf>
    <xf numFmtId="1" fontId="104" fillId="33" borderId="51" xfId="0" applyNumberFormat="1" applyFont="1" applyFill="1" applyBorder="1" applyAlignment="1" applyProtection="1">
      <alignment/>
      <protection/>
    </xf>
    <xf numFmtId="1" fontId="93" fillId="33" borderId="51" xfId="0" applyNumberFormat="1" applyFont="1" applyFill="1" applyBorder="1" applyAlignment="1" applyProtection="1">
      <alignment horizontal="right"/>
      <protection/>
    </xf>
    <xf numFmtId="0" fontId="0" fillId="33" borderId="52" xfId="0" applyFill="1" applyBorder="1" applyAlignment="1" applyProtection="1">
      <alignment/>
      <protection/>
    </xf>
    <xf numFmtId="0" fontId="108" fillId="0" borderId="0" xfId="0" applyFont="1" applyBorder="1" applyAlignment="1">
      <alignment/>
    </xf>
    <xf numFmtId="0" fontId="105" fillId="36" borderId="42" xfId="0" applyFont="1" applyFill="1" applyBorder="1" applyAlignment="1">
      <alignment vertical="center"/>
    </xf>
    <xf numFmtId="0" fontId="17" fillId="33" borderId="53" xfId="0" applyFont="1" applyFill="1" applyBorder="1" applyAlignment="1">
      <alignment horizontal="center" vertical="center"/>
    </xf>
    <xf numFmtId="0" fontId="95" fillId="34" borderId="18" xfId="0" applyFont="1" applyFill="1" applyBorder="1" applyAlignment="1" applyProtection="1">
      <alignment/>
      <protection/>
    </xf>
    <xf numFmtId="0" fontId="109" fillId="34" borderId="53" xfId="0" applyFont="1" applyFill="1" applyBorder="1" applyAlignment="1">
      <alignment horizontal="center" vertical="center"/>
    </xf>
    <xf numFmtId="49" fontId="110" fillId="0" borderId="54" xfId="0" applyNumberFormat="1" applyFont="1" applyFill="1" applyBorder="1" applyAlignment="1" applyProtection="1">
      <alignment horizontal="right" vertical="center"/>
      <protection locked="0"/>
    </xf>
    <xf numFmtId="0" fontId="94" fillId="34" borderId="18" xfId="0" applyFont="1" applyFill="1" applyBorder="1" applyAlignment="1" applyProtection="1">
      <alignment horizontal="center"/>
      <protection/>
    </xf>
    <xf numFmtId="0" fontId="94" fillId="34" borderId="0" xfId="0" applyFont="1" applyFill="1" applyBorder="1" applyAlignment="1" applyProtection="1">
      <alignment horizontal="left"/>
      <protection/>
    </xf>
    <xf numFmtId="165" fontId="111" fillId="0" borderId="44" xfId="0" applyNumberFormat="1" applyFont="1" applyFill="1" applyBorder="1" applyAlignment="1" applyProtection="1">
      <alignment horizontal="right" vertical="center"/>
      <protection locked="0"/>
    </xf>
    <xf numFmtId="6" fontId="111" fillId="4" borderId="44" xfId="0" applyNumberFormat="1" applyFont="1" applyFill="1" applyBorder="1" applyAlignment="1" applyProtection="1">
      <alignment horizontal="right" vertical="center"/>
      <protection/>
    </xf>
    <xf numFmtId="165" fontId="112" fillId="0" borderId="55" xfId="0" applyNumberFormat="1" applyFont="1" applyFill="1" applyBorder="1" applyAlignment="1" applyProtection="1">
      <alignment horizontal="right" vertical="center"/>
      <protection locked="0"/>
    </xf>
    <xf numFmtId="0" fontId="94" fillId="34" borderId="19" xfId="0" applyFont="1" applyFill="1" applyBorder="1" applyAlignment="1" applyProtection="1">
      <alignment horizontal="left"/>
      <protection/>
    </xf>
    <xf numFmtId="165" fontId="112" fillId="0" borderId="54" xfId="0" applyNumberFormat="1" applyFont="1" applyFill="1" applyBorder="1" applyAlignment="1" applyProtection="1">
      <alignment horizontal="right" vertical="center"/>
      <protection locked="0"/>
    </xf>
    <xf numFmtId="0" fontId="94" fillId="34" borderId="0" xfId="0" applyFont="1" applyFill="1" applyBorder="1" applyAlignment="1" applyProtection="1">
      <alignment horizontal="center"/>
      <protection/>
    </xf>
    <xf numFmtId="165" fontId="111" fillId="0" borderId="19" xfId="0" applyNumberFormat="1" applyFont="1" applyFill="1" applyBorder="1" applyAlignment="1" applyProtection="1">
      <alignment horizontal="right" vertical="center"/>
      <protection locked="0"/>
    </xf>
    <xf numFmtId="165" fontId="106" fillId="40" borderId="19" xfId="0" applyNumberFormat="1" applyFont="1" applyFill="1" applyBorder="1" applyAlignment="1" applyProtection="1">
      <alignment horizontal="right" vertical="center"/>
      <protection hidden="1"/>
    </xf>
    <xf numFmtId="6" fontId="111" fillId="40" borderId="44" xfId="0" applyNumberFormat="1" applyFont="1" applyFill="1" applyBorder="1" applyAlignment="1" applyProtection="1">
      <alignment horizontal="right" vertical="center"/>
      <protection/>
    </xf>
    <xf numFmtId="6" fontId="111" fillId="4" borderId="19" xfId="0" applyNumberFormat="1" applyFont="1" applyFill="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locked="0"/>
    </xf>
    <xf numFmtId="165" fontId="111" fillId="0" borderId="44" xfId="0" applyNumberFormat="1" applyFont="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hidden="1"/>
    </xf>
    <xf numFmtId="6" fontId="106" fillId="40" borderId="19" xfId="0" applyNumberFormat="1" applyFont="1" applyFill="1" applyBorder="1" applyAlignment="1" applyProtection="1">
      <alignment horizontal="right" vertical="center"/>
      <protection hidden="1"/>
    </xf>
    <xf numFmtId="0" fontId="73" fillId="37" borderId="16" xfId="0" applyFont="1" applyFill="1" applyBorder="1" applyAlignment="1" applyProtection="1">
      <alignment/>
      <protection/>
    </xf>
    <xf numFmtId="0" fontId="73" fillId="37" borderId="16" xfId="0" applyFont="1" applyFill="1" applyBorder="1" applyAlignment="1">
      <alignment/>
    </xf>
    <xf numFmtId="0" fontId="105" fillId="36" borderId="21" xfId="0" applyFont="1" applyFill="1" applyBorder="1" applyAlignment="1">
      <alignment horizontal="center" vertical="center"/>
    </xf>
    <xf numFmtId="0" fontId="105" fillId="36" borderId="18" xfId="0" applyFont="1" applyFill="1" applyBorder="1" applyAlignment="1">
      <alignment vertical="center"/>
    </xf>
    <xf numFmtId="0" fontId="105" fillId="36" borderId="18" xfId="0" applyFont="1" applyFill="1" applyBorder="1" applyAlignment="1">
      <alignment horizontal="center" vertical="center"/>
    </xf>
    <xf numFmtId="0" fontId="105" fillId="36" borderId="19" xfId="0" applyFont="1" applyFill="1" applyBorder="1" applyAlignment="1">
      <alignment horizontal="center" vertical="center"/>
    </xf>
    <xf numFmtId="165" fontId="111" fillId="0" borderId="18" xfId="0" applyNumberFormat="1" applyFont="1" applyFill="1" applyBorder="1" applyAlignment="1" applyProtection="1">
      <alignment horizontal="right" vertical="center"/>
      <protection locked="0"/>
    </xf>
    <xf numFmtId="165" fontId="95" fillId="40" borderId="44" xfId="0" applyNumberFormat="1" applyFont="1" applyFill="1" applyBorder="1" applyAlignment="1" applyProtection="1">
      <alignment/>
      <protection/>
    </xf>
    <xf numFmtId="165" fontId="95" fillId="40" borderId="19" xfId="0" applyNumberFormat="1" applyFont="1" applyFill="1" applyBorder="1" applyAlignment="1" applyProtection="1">
      <alignment/>
      <protection/>
    </xf>
    <xf numFmtId="165" fontId="111" fillId="0" borderId="44" xfId="0" applyNumberFormat="1" applyFont="1" applyFill="1" applyBorder="1" applyAlignment="1" applyProtection="1">
      <alignment horizontal="right" vertical="center"/>
      <protection/>
    </xf>
    <xf numFmtId="165" fontId="111" fillId="4" borderId="19" xfId="0" applyNumberFormat="1" applyFont="1" applyFill="1" applyBorder="1" applyAlignment="1" applyProtection="1">
      <alignment horizontal="right" vertical="center"/>
      <protection hidden="1"/>
    </xf>
    <xf numFmtId="165" fontId="111" fillId="0" borderId="19" xfId="0" applyNumberFormat="1" applyFont="1" applyFill="1" applyBorder="1" applyAlignment="1" applyProtection="1">
      <alignment horizontal="right" vertical="center"/>
      <protection/>
    </xf>
    <xf numFmtId="0" fontId="95" fillId="37" borderId="21" xfId="0" applyFont="1" applyFill="1" applyBorder="1" applyAlignment="1" applyProtection="1">
      <alignment horizontal="left" vertical="center"/>
      <protection/>
    </xf>
    <xf numFmtId="0" fontId="95" fillId="37" borderId="18" xfId="0" applyFont="1" applyFill="1" applyBorder="1" applyAlignment="1" applyProtection="1">
      <alignment horizontal="left" vertical="center"/>
      <protection/>
    </xf>
    <xf numFmtId="165" fontId="106" fillId="37" borderId="18" xfId="0" applyNumberFormat="1" applyFont="1" applyFill="1" applyBorder="1" applyAlignment="1" applyProtection="1">
      <alignment horizontal="right" vertical="center"/>
      <protection hidden="1"/>
    </xf>
    <xf numFmtId="165" fontId="106" fillId="37" borderId="19" xfId="0" applyNumberFormat="1" applyFont="1" applyFill="1" applyBorder="1" applyAlignment="1" applyProtection="1">
      <alignment horizontal="right" vertical="center"/>
      <protection hidden="1"/>
    </xf>
    <xf numFmtId="165" fontId="106" fillId="37" borderId="21" xfId="0" applyNumberFormat="1" applyFont="1" applyFill="1" applyBorder="1" applyAlignment="1" applyProtection="1">
      <alignment horizontal="right" vertical="center"/>
      <protection hidden="1"/>
    </xf>
    <xf numFmtId="165" fontId="106" fillId="37" borderId="0" xfId="0" applyNumberFormat="1" applyFont="1" applyFill="1" applyBorder="1" applyAlignment="1" applyProtection="1">
      <alignment horizontal="right" vertical="center"/>
      <protection hidden="1"/>
    </xf>
    <xf numFmtId="165" fontId="106" fillId="40" borderId="42" xfId="0" applyNumberFormat="1" applyFont="1" applyFill="1" applyBorder="1" applyAlignment="1" applyProtection="1">
      <alignment horizontal="right" vertical="center"/>
      <protection hidden="1"/>
    </xf>
    <xf numFmtId="165" fontId="106" fillId="40" borderId="56" xfId="0" applyNumberFormat="1" applyFont="1" applyFill="1" applyBorder="1" applyAlignment="1" applyProtection="1">
      <alignment horizontal="right" vertical="center"/>
      <protection/>
    </xf>
    <xf numFmtId="0" fontId="0" fillId="0" borderId="18" xfId="0" applyBorder="1" applyAlignment="1">
      <alignment/>
    </xf>
    <xf numFmtId="49" fontId="93" fillId="33" borderId="0" xfId="0" applyNumberFormat="1" applyFont="1" applyFill="1" applyBorder="1" applyAlignment="1" applyProtection="1">
      <alignment horizontal="right"/>
      <protection/>
    </xf>
    <xf numFmtId="0" fontId="0" fillId="0" borderId="0" xfId="0" applyAlignment="1">
      <alignment vertical="center"/>
    </xf>
    <xf numFmtId="0" fontId="93" fillId="33" borderId="0" xfId="0" applyFont="1" applyFill="1" applyBorder="1" applyAlignment="1" applyProtection="1">
      <alignment horizontal="left"/>
      <protection/>
    </xf>
    <xf numFmtId="49" fontId="93" fillId="33" borderId="0" xfId="0" applyNumberFormat="1" applyFont="1" applyFill="1" applyBorder="1" applyAlignment="1" applyProtection="1">
      <alignment/>
      <protection/>
    </xf>
    <xf numFmtId="169" fontId="93" fillId="33" borderId="14" xfId="0" applyNumberFormat="1" applyFont="1" applyFill="1" applyBorder="1" applyAlignment="1" applyProtection="1">
      <alignment horizontal="center"/>
      <protection/>
    </xf>
    <xf numFmtId="169" fontId="93" fillId="33" borderId="0" xfId="0" applyNumberFormat="1" applyFont="1" applyFill="1" applyBorder="1" applyAlignment="1" applyProtection="1">
      <alignment horizontal="center"/>
      <protection/>
    </xf>
    <xf numFmtId="3" fontId="93" fillId="33" borderId="50" xfId="0" applyNumberFormat="1" applyFont="1" applyFill="1" applyBorder="1" applyAlignment="1" applyProtection="1">
      <alignment horizontal="right"/>
      <protection/>
    </xf>
    <xf numFmtId="3" fontId="93" fillId="33" borderId="51" xfId="0" applyNumberFormat="1" applyFont="1" applyFill="1" applyBorder="1" applyAlignment="1" applyProtection="1">
      <alignment horizontal="right"/>
      <protection/>
    </xf>
    <xf numFmtId="0" fontId="93" fillId="33" borderId="51" xfId="0" applyFont="1" applyFill="1" applyBorder="1" applyAlignment="1" applyProtection="1">
      <alignment horizontal="right"/>
      <protection/>
    </xf>
    <xf numFmtId="0" fontId="0" fillId="0" borderId="0" xfId="0" applyBorder="1" applyAlignment="1">
      <alignment horizontal="center"/>
    </xf>
    <xf numFmtId="0" fontId="18" fillId="33" borderId="17" xfId="0" applyFont="1" applyFill="1" applyBorder="1" applyAlignment="1">
      <alignment horizontal="center" vertical="center"/>
    </xf>
    <xf numFmtId="0" fontId="18" fillId="33" borderId="53" xfId="0" applyFont="1" applyFill="1" applyBorder="1" applyAlignment="1">
      <alignment horizontal="center" vertical="center"/>
    </xf>
    <xf numFmtId="0" fontId="17" fillId="41" borderId="57" xfId="0" applyFont="1" applyFill="1" applyBorder="1" applyAlignment="1">
      <alignment horizontal="center" vertical="center"/>
    </xf>
    <xf numFmtId="0" fontId="17" fillId="33" borderId="17" xfId="0" applyFont="1" applyFill="1" applyBorder="1" applyAlignment="1">
      <alignment horizontal="center" vertical="center"/>
    </xf>
    <xf numFmtId="0" fontId="17" fillId="41" borderId="53" xfId="0" applyFont="1" applyFill="1" applyBorder="1" applyAlignment="1">
      <alignment horizontal="center" vertical="center"/>
    </xf>
    <xf numFmtId="0" fontId="109" fillId="34" borderId="16" xfId="0" applyFont="1" applyFill="1" applyBorder="1" applyAlignment="1">
      <alignment horizontal="center" vertical="center"/>
    </xf>
    <xf numFmtId="0" fontId="109" fillId="34" borderId="18" xfId="0" applyFont="1" applyFill="1" applyBorder="1" applyAlignment="1">
      <alignment horizontal="center" vertical="center"/>
    </xf>
    <xf numFmtId="0" fontId="109" fillId="34" borderId="19" xfId="0" applyFont="1" applyFill="1" applyBorder="1" applyAlignment="1">
      <alignment horizontal="center" vertical="center"/>
    </xf>
    <xf numFmtId="165" fontId="111" fillId="0" borderId="44" xfId="0" applyNumberFormat="1" applyFont="1" applyFill="1" applyBorder="1" applyAlignment="1" applyProtection="1">
      <alignment horizontal="right" vertical="center"/>
      <protection hidden="1"/>
    </xf>
    <xf numFmtId="6" fontId="111" fillId="0" borderId="44" xfId="0" applyNumberFormat="1" applyFont="1" applyFill="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xf>
    <xf numFmtId="6" fontId="106" fillId="40" borderId="44" xfId="0" applyNumberFormat="1" applyFont="1" applyFill="1" applyBorder="1" applyAlignment="1" applyProtection="1">
      <alignment horizontal="right" vertical="center"/>
      <protection/>
    </xf>
    <xf numFmtId="165" fontId="106" fillId="40" borderId="19" xfId="0" applyNumberFormat="1" applyFont="1" applyFill="1" applyBorder="1" applyAlignment="1" applyProtection="1">
      <alignment horizontal="right" vertical="center"/>
      <protection/>
    </xf>
    <xf numFmtId="0" fontId="73" fillId="37" borderId="16" xfId="0" applyFont="1" applyFill="1" applyBorder="1" applyAlignment="1" applyProtection="1">
      <alignment/>
      <protection hidden="1"/>
    </xf>
    <xf numFmtId="0" fontId="105" fillId="36" borderId="44" xfId="0" applyFont="1" applyFill="1" applyBorder="1" applyAlignment="1" applyProtection="1">
      <alignment horizontal="center" vertical="center"/>
      <protection hidden="1"/>
    </xf>
    <xf numFmtId="6" fontId="111" fillId="0" borderId="58" xfId="0" applyNumberFormat="1" applyFont="1" applyFill="1" applyBorder="1" applyAlignment="1" applyProtection="1">
      <alignment horizontal="right" vertical="center"/>
      <protection/>
    </xf>
    <xf numFmtId="6" fontId="111" fillId="0" borderId="59" xfId="0" applyNumberFormat="1" applyFont="1" applyFill="1" applyBorder="1" applyAlignment="1" applyProtection="1">
      <alignment horizontal="right" vertical="center"/>
      <protection/>
    </xf>
    <xf numFmtId="6" fontId="111" fillId="0" borderId="19" xfId="0" applyNumberFormat="1" applyFont="1" applyFill="1" applyBorder="1" applyAlignment="1" applyProtection="1">
      <alignment horizontal="right" vertical="center"/>
      <protection/>
    </xf>
    <xf numFmtId="6" fontId="106" fillId="40" borderId="58" xfId="0" applyNumberFormat="1" applyFont="1" applyFill="1" applyBorder="1" applyAlignment="1" applyProtection="1">
      <alignment horizontal="right" vertical="center"/>
      <protection/>
    </xf>
    <xf numFmtId="6" fontId="106" fillId="40" borderId="59" xfId="0" applyNumberFormat="1" applyFont="1" applyFill="1" applyBorder="1" applyAlignment="1" applyProtection="1">
      <alignment horizontal="right" vertical="center"/>
      <protection/>
    </xf>
    <xf numFmtId="165" fontId="95" fillId="40" borderId="21" xfId="0" applyNumberFormat="1" applyFont="1" applyFill="1" applyBorder="1" applyAlignment="1" applyProtection="1">
      <alignment/>
      <protection/>
    </xf>
    <xf numFmtId="6" fontId="106" fillId="40" borderId="19" xfId="0" applyNumberFormat="1" applyFont="1" applyFill="1" applyBorder="1" applyAlignment="1" applyProtection="1">
      <alignment horizontal="right" vertical="center"/>
      <protection/>
    </xf>
    <xf numFmtId="165" fontId="106" fillId="37" borderId="42" xfId="0" applyNumberFormat="1" applyFont="1" applyFill="1" applyBorder="1" applyAlignment="1" applyProtection="1">
      <alignment horizontal="right" vertical="center"/>
      <protection hidden="1"/>
    </xf>
    <xf numFmtId="165" fontId="106" fillId="33" borderId="44" xfId="0" applyNumberFormat="1" applyFont="1" applyFill="1" applyBorder="1" applyAlignment="1" applyProtection="1">
      <alignment horizontal="right" vertical="center"/>
      <protection locked="0"/>
    </xf>
    <xf numFmtId="0" fontId="0" fillId="0" borderId="60" xfId="0" applyBorder="1" applyAlignment="1">
      <alignment/>
    </xf>
    <xf numFmtId="0" fontId="0" fillId="0" borderId="0" xfId="0" applyAlignment="1" applyProtection="1">
      <alignment horizontal="center"/>
      <protection/>
    </xf>
    <xf numFmtId="170" fontId="13" fillId="39" borderId="0" xfId="42" applyNumberFormat="1" applyFont="1" applyFill="1" applyBorder="1" applyAlignment="1" applyProtection="1">
      <alignment horizontal="center" vertical="center"/>
      <protection hidden="1" locked="0"/>
    </xf>
    <xf numFmtId="170" fontId="13" fillId="39" borderId="61" xfId="42" applyNumberFormat="1" applyFont="1" applyFill="1" applyBorder="1" applyAlignment="1" applyProtection="1">
      <alignment horizontal="center" vertical="center"/>
      <protection hidden="1" locked="0"/>
    </xf>
    <xf numFmtId="9" fontId="94" fillId="34" borderId="19" xfId="0" applyNumberFormat="1" applyFont="1" applyFill="1" applyBorder="1" applyAlignment="1" applyProtection="1">
      <alignment horizontal="center"/>
      <protection/>
    </xf>
    <xf numFmtId="49" fontId="110" fillId="0" borderId="54" xfId="0" applyNumberFormat="1" applyFont="1" applyFill="1" applyBorder="1" applyAlignment="1" applyProtection="1">
      <alignment horizontal="right" vertical="center"/>
      <protection/>
    </xf>
    <xf numFmtId="165" fontId="106" fillId="40" borderId="42" xfId="0" applyNumberFormat="1" applyFont="1" applyFill="1" applyBorder="1" applyAlignment="1" applyProtection="1">
      <alignment horizontal="right" vertical="center"/>
      <protection/>
    </xf>
    <xf numFmtId="165" fontId="109" fillId="41" borderId="44" xfId="0" applyNumberFormat="1" applyFont="1" applyFill="1" applyBorder="1" applyAlignment="1" applyProtection="1">
      <alignment horizontal="center" vertical="center"/>
      <protection/>
    </xf>
    <xf numFmtId="165" fontId="106" fillId="40" borderId="58" xfId="0" applyNumberFormat="1" applyFont="1" applyFill="1" applyBorder="1" applyAlignment="1" applyProtection="1">
      <alignment horizontal="right" vertical="center"/>
      <protection/>
    </xf>
    <xf numFmtId="165" fontId="106" fillId="40" borderId="62" xfId="0" applyNumberFormat="1" applyFont="1" applyFill="1" applyBorder="1" applyAlignment="1" applyProtection="1">
      <alignment horizontal="right" vertical="center"/>
      <protection/>
    </xf>
    <xf numFmtId="165" fontId="106" fillId="40" borderId="17" xfId="0" applyNumberFormat="1" applyFont="1" applyFill="1" applyBorder="1" applyAlignment="1" applyProtection="1">
      <alignment horizontal="right" vertical="center"/>
      <protection/>
    </xf>
    <xf numFmtId="165" fontId="106" fillId="40" borderId="63" xfId="0" applyNumberFormat="1" applyFont="1" applyFill="1" applyBorder="1" applyAlignment="1" applyProtection="1">
      <alignment horizontal="right" vertical="center"/>
      <protection/>
    </xf>
    <xf numFmtId="165" fontId="106" fillId="40" borderId="64"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3" fillId="36" borderId="0" xfId="0" applyFont="1" applyFill="1" applyAlignment="1" applyProtection="1">
      <alignment vertical="center"/>
      <protection/>
    </xf>
    <xf numFmtId="0" fontId="101"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4" fillId="27" borderId="0" xfId="0" applyFont="1" applyFill="1" applyAlignment="1" applyProtection="1">
      <alignment/>
      <protection/>
    </xf>
    <xf numFmtId="0" fontId="95" fillId="27" borderId="0" xfId="0" applyFont="1" applyFill="1" applyAlignment="1" applyProtection="1">
      <alignment/>
      <protection/>
    </xf>
    <xf numFmtId="0" fontId="92"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5" fillId="37" borderId="0" xfId="0" applyFont="1" applyFill="1" applyAlignment="1" applyProtection="1">
      <alignment/>
      <protection/>
    </xf>
    <xf numFmtId="0" fontId="22" fillId="36" borderId="0" xfId="0" applyFont="1" applyFill="1" applyAlignment="1" applyProtection="1">
      <alignment/>
      <protection/>
    </xf>
    <xf numFmtId="0" fontId="92" fillId="37" borderId="0" xfId="0" applyFont="1" applyFill="1" applyAlignment="1" applyProtection="1">
      <alignment horizontal="left" vertical="top" indent="2"/>
      <protection/>
    </xf>
    <xf numFmtId="0" fontId="22" fillId="37" borderId="0" xfId="0" applyFont="1" applyFill="1" applyAlignment="1" applyProtection="1">
      <alignment/>
      <protection/>
    </xf>
    <xf numFmtId="0" fontId="92" fillId="37" borderId="0" xfId="0" applyFont="1" applyFill="1" applyAlignment="1" applyProtection="1">
      <alignment/>
      <protection/>
    </xf>
    <xf numFmtId="0" fontId="91" fillId="37" borderId="0" xfId="0" applyFont="1" applyFill="1" applyAlignment="1" applyProtection="1">
      <alignment/>
      <protection/>
    </xf>
    <xf numFmtId="49" fontId="100" fillId="0" borderId="0" xfId="0" applyNumberFormat="1" applyFont="1" applyAlignment="1">
      <alignment vertical="center"/>
    </xf>
    <xf numFmtId="0" fontId="92" fillId="36" borderId="0" xfId="0" applyFont="1" applyFill="1" applyAlignment="1" applyProtection="1">
      <alignment/>
      <protection/>
    </xf>
    <xf numFmtId="0" fontId="91" fillId="36" borderId="0" xfId="0" applyFont="1" applyFill="1" applyAlignment="1" applyProtection="1">
      <alignment/>
      <protection/>
    </xf>
    <xf numFmtId="0" fontId="92" fillId="0" borderId="0" xfId="0" applyFont="1" applyAlignment="1">
      <alignment vertical="center"/>
    </xf>
    <xf numFmtId="0" fontId="13" fillId="37" borderId="0" xfId="0" applyFont="1" applyFill="1" applyAlignment="1" applyProtection="1">
      <alignment/>
      <protection/>
    </xf>
    <xf numFmtId="0" fontId="92" fillId="0" borderId="0" xfId="0" applyFont="1" applyAlignment="1">
      <alignment horizontal="left" vertical="top" wrapText="1"/>
    </xf>
    <xf numFmtId="0" fontId="91" fillId="0" borderId="0" xfId="0" applyFont="1" applyAlignment="1">
      <alignment horizontal="left" vertical="top"/>
    </xf>
    <xf numFmtId="0" fontId="95" fillId="33" borderId="0" xfId="0" applyFont="1" applyFill="1" applyBorder="1" applyAlignment="1" applyProtection="1">
      <alignment vertical="center"/>
      <protection/>
    </xf>
    <xf numFmtId="0" fontId="91" fillId="37" borderId="0" xfId="0" applyFont="1" applyFill="1" applyAlignment="1" applyProtection="1">
      <alignment wrapText="1"/>
      <protection/>
    </xf>
    <xf numFmtId="0" fontId="0" fillId="35" borderId="0" xfId="0" applyFill="1" applyBorder="1" applyAlignment="1" applyProtection="1">
      <alignment/>
      <protection/>
    </xf>
    <xf numFmtId="0" fontId="13" fillId="27" borderId="0" xfId="53" applyFont="1" applyFill="1" applyAlignment="1" applyProtection="1">
      <alignment/>
      <protection locked="0"/>
    </xf>
    <xf numFmtId="0" fontId="92" fillId="0" borderId="0" xfId="0" applyFont="1" applyAlignment="1">
      <alignment/>
    </xf>
    <xf numFmtId="0" fontId="92" fillId="0" borderId="0" xfId="0" applyFont="1" applyAlignment="1">
      <alignment/>
    </xf>
    <xf numFmtId="0" fontId="92" fillId="0" borderId="0" xfId="0" applyFont="1" applyAlignment="1">
      <alignment/>
    </xf>
    <xf numFmtId="0" fontId="92" fillId="0" borderId="0" xfId="0" applyFont="1" applyAlignment="1" applyProtection="1">
      <alignment/>
      <protection/>
    </xf>
    <xf numFmtId="0" fontId="92" fillId="0" borderId="0" xfId="0" applyFont="1" applyAlignment="1" applyProtection="1">
      <alignment/>
      <protection locked="0"/>
    </xf>
    <xf numFmtId="0" fontId="109" fillId="34" borderId="18" xfId="0" applyFont="1" applyFill="1" applyBorder="1" applyAlignment="1" applyProtection="1">
      <alignment horizontal="center" vertical="center"/>
      <protection/>
    </xf>
    <xf numFmtId="0" fontId="105" fillId="36" borderId="18" xfId="0" applyFont="1" applyFill="1" applyBorder="1" applyAlignment="1" applyProtection="1">
      <alignment horizontal="center" vertical="center"/>
      <protection/>
    </xf>
    <xf numFmtId="165" fontId="106" fillId="37" borderId="42" xfId="0" applyNumberFormat="1" applyFont="1" applyFill="1" applyBorder="1" applyAlignment="1" applyProtection="1">
      <alignment horizontal="right" vertical="center"/>
      <protection locked="0"/>
    </xf>
    <xf numFmtId="165" fontId="106" fillId="37" borderId="18" xfId="0" applyNumberFormat="1" applyFont="1" applyFill="1" applyBorder="1" applyAlignment="1" applyProtection="1">
      <alignment horizontal="right" vertical="center"/>
      <protection/>
    </xf>
    <xf numFmtId="0" fontId="109" fillId="34" borderId="16" xfId="0" applyFont="1" applyFill="1" applyBorder="1" applyAlignment="1" applyProtection="1">
      <alignment horizontal="center" vertical="center"/>
      <protection/>
    </xf>
    <xf numFmtId="165" fontId="106" fillId="37" borderId="21" xfId="0" applyNumberFormat="1" applyFont="1" applyFill="1" applyBorder="1" applyAlignment="1" applyProtection="1">
      <alignment horizontal="right" vertical="center"/>
      <protection/>
    </xf>
    <xf numFmtId="0" fontId="17" fillId="33" borderId="53" xfId="0" applyFont="1" applyFill="1" applyBorder="1" applyAlignment="1" applyProtection="1">
      <alignment horizontal="center" vertical="center"/>
      <protection/>
    </xf>
    <xf numFmtId="0" fontId="18" fillId="33" borderId="53" xfId="0" applyFont="1" applyFill="1" applyBorder="1" applyAlignment="1" applyProtection="1">
      <alignment horizontal="center" vertical="center"/>
      <protection/>
    </xf>
    <xf numFmtId="0" fontId="105" fillId="36" borderId="21" xfId="0" applyFont="1" applyFill="1" applyBorder="1" applyAlignment="1" applyProtection="1">
      <alignment horizontal="center" vertical="center"/>
      <protection/>
    </xf>
    <xf numFmtId="0" fontId="83" fillId="0" borderId="0" xfId="53" applyFill="1" applyBorder="1" applyAlignment="1" applyProtection="1">
      <alignment vertical="top"/>
      <protection locked="0"/>
    </xf>
    <xf numFmtId="0" fontId="107" fillId="33" borderId="0" xfId="0" applyFont="1" applyFill="1" applyBorder="1" applyAlignment="1" applyProtection="1">
      <alignment/>
      <protection/>
    </xf>
    <xf numFmtId="168" fontId="0" fillId="0" borderId="0" xfId="42" applyNumberFormat="1" applyFont="1" applyAlignment="1">
      <alignment/>
    </xf>
    <xf numFmtId="0" fontId="106" fillId="40" borderId="0" xfId="0" applyFont="1" applyFill="1" applyAlignment="1" applyProtection="1">
      <alignment/>
      <protection/>
    </xf>
    <xf numFmtId="170" fontId="13" fillId="0" borderId="0" xfId="42" applyNumberFormat="1" applyFont="1" applyFill="1" applyBorder="1" applyAlignment="1" applyProtection="1">
      <alignment horizontal="center" vertical="center"/>
      <protection hidden="1"/>
    </xf>
    <xf numFmtId="171" fontId="92" fillId="39" borderId="19" xfId="59" applyNumberFormat="1" applyFont="1" applyFill="1" applyBorder="1" applyAlignment="1" applyProtection="1">
      <alignment horizontal="right" vertical="center"/>
      <protection locked="0"/>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5" fillId="34" borderId="21" xfId="0" applyFont="1" applyFill="1" applyBorder="1" applyAlignment="1" applyProtection="1">
      <alignment horizontal="left" wrapText="1"/>
      <protection/>
    </xf>
    <xf numFmtId="3" fontId="94" fillId="34" borderId="0" xfId="0" applyNumberFormat="1" applyFont="1" applyFill="1" applyBorder="1" applyAlignment="1" applyProtection="1">
      <alignment horizontal="right"/>
      <protection locked="0"/>
    </xf>
    <xf numFmtId="43" fontId="94" fillId="34" borderId="0" xfId="42" applyFont="1" applyFill="1" applyBorder="1" applyAlignment="1" applyProtection="1">
      <alignment horizontal="right"/>
      <protection locked="0"/>
    </xf>
    <xf numFmtId="165" fontId="112" fillId="0" borderId="0" xfId="0" applyNumberFormat="1" applyFont="1" applyFill="1" applyBorder="1" applyAlignment="1" applyProtection="1">
      <alignment horizontal="right" vertical="center"/>
      <protection locked="0"/>
    </xf>
    <xf numFmtId="3" fontId="94" fillId="34" borderId="0" xfId="0" applyNumberFormat="1" applyFont="1" applyFill="1" applyBorder="1" applyAlignment="1" applyProtection="1">
      <alignment horizontal="right"/>
      <protection/>
    </xf>
    <xf numFmtId="4" fontId="94" fillId="34" borderId="0" xfId="0" applyNumberFormat="1" applyFont="1" applyFill="1" applyBorder="1" applyAlignment="1" applyProtection="1">
      <alignment horizontal="right"/>
      <protection/>
    </xf>
    <xf numFmtId="0" fontId="3" fillId="27" borderId="0" xfId="0" applyFont="1" applyFill="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3" fillId="37" borderId="0" xfId="0" applyFont="1" applyFill="1" applyAlignment="1" applyProtection="1">
      <alignment horizontal="left" vertical="top" indent="2"/>
      <protection/>
    </xf>
    <xf numFmtId="0" fontId="116" fillId="0" borderId="0" xfId="0" applyFont="1" applyAlignment="1">
      <alignment vertical="top"/>
    </xf>
    <xf numFmtId="0" fontId="0" fillId="0" borderId="0" xfId="0" applyFill="1" applyBorder="1" applyAlignment="1">
      <alignment/>
    </xf>
    <xf numFmtId="0" fontId="0" fillId="0" borderId="16" xfId="0" applyFill="1" applyBorder="1" applyAlignment="1">
      <alignment/>
    </xf>
    <xf numFmtId="0" fontId="0" fillId="0" borderId="34" xfId="0" applyBorder="1" applyAlignment="1">
      <alignment/>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7" fillId="36" borderId="65" xfId="0" applyFont="1" applyFill="1" applyBorder="1" applyAlignment="1" applyProtection="1">
      <alignment horizontal="left" vertical="center"/>
      <protection/>
    </xf>
    <xf numFmtId="0" fontId="105" fillId="36" borderId="43" xfId="0" applyFont="1" applyFill="1" applyBorder="1" applyAlignment="1">
      <alignment horizontal="center" vertical="center"/>
    </xf>
    <xf numFmtId="168" fontId="92" fillId="0" borderId="19" xfId="42" applyNumberFormat="1" applyFont="1" applyFill="1" applyBorder="1" applyAlignment="1" applyProtection="1">
      <alignment horizontal="center" vertical="center"/>
      <protection hidden="1"/>
    </xf>
    <xf numFmtId="3" fontId="92" fillId="0" borderId="44" xfId="0" applyNumberFormat="1" applyFont="1" applyFill="1" applyBorder="1" applyAlignment="1" applyProtection="1">
      <alignment horizontal="right" vertical="center"/>
      <protection hidden="1"/>
    </xf>
    <xf numFmtId="3" fontId="92" fillId="0" borderId="21" xfId="0" applyNumberFormat="1" applyFont="1" applyFill="1" applyBorder="1" applyAlignment="1" applyProtection="1">
      <alignment horizontal="right" vertical="center"/>
      <protection hidden="1"/>
    </xf>
    <xf numFmtId="3" fontId="92" fillId="0" borderId="66" xfId="0" applyNumberFormat="1" applyFont="1" applyFill="1" applyBorder="1" applyAlignment="1" applyProtection="1">
      <alignment horizontal="center" vertical="center"/>
      <protection hidden="1"/>
    </xf>
    <xf numFmtId="168" fontId="92" fillId="41" borderId="67" xfId="42" applyNumberFormat="1" applyFont="1" applyFill="1" applyBorder="1" applyAlignment="1" applyProtection="1">
      <alignment horizontal="center" vertical="center"/>
      <protection hidden="1"/>
    </xf>
    <xf numFmtId="166" fontId="92" fillId="41" borderId="68" xfId="0" applyNumberFormat="1" applyFont="1" applyFill="1" applyBorder="1" applyAlignment="1" applyProtection="1">
      <alignment horizontal="center" vertical="center"/>
      <protection hidden="1"/>
    </xf>
    <xf numFmtId="165" fontId="92" fillId="0" borderId="28" xfId="0" applyNumberFormat="1" applyFont="1" applyFill="1" applyBorder="1" applyAlignment="1" applyProtection="1">
      <alignment horizontal="center" vertical="center"/>
      <protection hidden="1"/>
    </xf>
    <xf numFmtId="165" fontId="92" fillId="0" borderId="69" xfId="0" applyNumberFormat="1" applyFont="1" applyFill="1" applyBorder="1" applyAlignment="1" applyProtection="1">
      <alignment horizontal="center" vertical="center"/>
      <protection hidden="1"/>
    </xf>
    <xf numFmtId="165" fontId="92" fillId="0" borderId="0" xfId="0" applyNumberFormat="1" applyFont="1" applyFill="1" applyBorder="1" applyAlignment="1" applyProtection="1">
      <alignment horizontal="center" vertical="center"/>
      <protection hidden="1"/>
    </xf>
    <xf numFmtId="165" fontId="95" fillId="0" borderId="21" xfId="0" applyNumberFormat="1" applyFont="1" applyFill="1" applyBorder="1" applyAlignment="1" applyProtection="1">
      <alignment horizontal="right" vertical="center"/>
      <protection hidden="1"/>
    </xf>
    <xf numFmtId="165" fontId="92" fillId="0" borderId="19" xfId="0" applyNumberFormat="1" applyFont="1" applyBorder="1" applyAlignment="1" applyProtection="1">
      <alignment horizontal="right" vertical="center"/>
      <protection hidden="1"/>
    </xf>
    <xf numFmtId="165" fontId="92" fillId="0" borderId="18" xfId="0" applyNumberFormat="1" applyFont="1" applyBorder="1" applyAlignment="1" applyProtection="1">
      <alignment horizontal="right" vertical="center"/>
      <protection hidden="1"/>
    </xf>
    <xf numFmtId="165" fontId="92" fillId="0" borderId="70" xfId="0" applyNumberFormat="1" applyFont="1" applyBorder="1" applyAlignment="1" applyProtection="1">
      <alignment horizontal="right" vertical="center"/>
      <protection hidden="1"/>
    </xf>
    <xf numFmtId="165" fontId="92" fillId="0" borderId="71" xfId="0" applyNumberFormat="1" applyFont="1" applyBorder="1" applyAlignment="1" applyProtection="1">
      <alignment horizontal="right" vertical="center"/>
      <protection hidden="1"/>
    </xf>
    <xf numFmtId="165" fontId="92" fillId="0" borderId="72" xfId="0" applyNumberFormat="1" applyFont="1" applyBorder="1" applyAlignment="1" applyProtection="1">
      <alignment horizontal="right" vertical="center"/>
      <protection hidden="1"/>
    </xf>
    <xf numFmtId="165" fontId="92" fillId="0" borderId="19" xfId="0" applyNumberFormat="1" applyFont="1" applyFill="1" applyBorder="1" applyAlignment="1" applyProtection="1">
      <alignment horizontal="right" vertical="center"/>
      <protection hidden="1"/>
    </xf>
    <xf numFmtId="165" fontId="92" fillId="37" borderId="18" xfId="0" applyNumberFormat="1" applyFont="1" applyFill="1" applyBorder="1" applyAlignment="1" applyProtection="1">
      <alignment horizontal="right" vertical="center"/>
      <protection hidden="1"/>
    </xf>
    <xf numFmtId="165" fontId="92" fillId="37" borderId="16" xfId="0" applyNumberFormat="1" applyFont="1" applyFill="1" applyBorder="1" applyAlignment="1" applyProtection="1">
      <alignment horizontal="right" vertical="center"/>
      <protection hidden="1"/>
    </xf>
    <xf numFmtId="165" fontId="92" fillId="37" borderId="0" xfId="0" applyNumberFormat="1" applyFont="1" applyFill="1" applyBorder="1" applyAlignment="1" applyProtection="1">
      <alignment horizontal="right" vertical="center"/>
      <protection hidden="1"/>
    </xf>
    <xf numFmtId="174" fontId="25" fillId="0" borderId="44" xfId="42" applyNumberFormat="1" applyFont="1" applyFill="1" applyBorder="1" applyAlignment="1" applyProtection="1">
      <alignment horizontal="center" vertical="center"/>
      <protection hidden="1"/>
    </xf>
    <xf numFmtId="165" fontId="92" fillId="37" borderId="34" xfId="0" applyNumberFormat="1" applyFont="1" applyFill="1" applyBorder="1" applyAlignment="1" applyProtection="1">
      <alignment horizontal="right" vertical="center"/>
      <protection hidden="1"/>
    </xf>
    <xf numFmtId="170" fontId="13" fillId="0" borderId="67" xfId="42" applyNumberFormat="1" applyFont="1" applyFill="1" applyBorder="1" applyAlignment="1" applyProtection="1">
      <alignment horizontal="center" vertical="center"/>
      <protection hidden="1"/>
    </xf>
    <xf numFmtId="0" fontId="92" fillId="33" borderId="0" xfId="0" applyFont="1" applyFill="1" applyBorder="1" applyAlignment="1" applyProtection="1">
      <alignment horizontal="left" vertical="top" wrapTex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0" fillId="0" borderId="0" xfId="0" applyFill="1" applyAlignment="1" applyProtection="1">
      <alignment/>
      <protection/>
    </xf>
    <xf numFmtId="0" fontId="13" fillId="0" borderId="0" xfId="53" applyFont="1" applyFill="1" applyAlignment="1" applyProtection="1">
      <alignment/>
      <protection locked="0"/>
    </xf>
    <xf numFmtId="0" fontId="92" fillId="0" borderId="0" xfId="0" applyFont="1" applyFill="1" applyAlignment="1" applyProtection="1">
      <alignment/>
      <protection/>
    </xf>
    <xf numFmtId="0" fontId="92" fillId="0" borderId="0" xfId="0" applyFont="1" applyFill="1" applyBorder="1" applyAlignment="1" applyProtection="1">
      <alignment horizontal="left" vertical="top" wrapText="1"/>
      <protection/>
    </xf>
    <xf numFmtId="9" fontId="13" fillId="39" borderId="44" xfId="59" applyFont="1" applyFill="1" applyBorder="1" applyAlignment="1" applyProtection="1">
      <alignment horizontal="center" vertical="center"/>
      <protection hidden="1" locked="0"/>
    </xf>
    <xf numFmtId="166" fontId="95" fillId="0" borderId="21" xfId="0" applyNumberFormat="1" applyFont="1" applyFill="1" applyBorder="1" applyAlignment="1" applyProtection="1">
      <alignment horizontal="right" vertical="center"/>
      <protection hidden="1"/>
    </xf>
    <xf numFmtId="3" fontId="94" fillId="34" borderId="0" xfId="0" applyNumberFormat="1" applyFont="1" applyFill="1" applyBorder="1" applyAlignment="1" applyProtection="1">
      <alignment horizontal="center"/>
      <protection locked="0"/>
    </xf>
    <xf numFmtId="2" fontId="94" fillId="34" borderId="0" xfId="0" applyNumberFormat="1" applyFont="1" applyFill="1" applyBorder="1" applyAlignment="1" applyProtection="1">
      <alignment horizontal="center"/>
      <protection locked="0"/>
    </xf>
    <xf numFmtId="165" fontId="95" fillId="0" borderId="19" xfId="0" applyNumberFormat="1" applyFont="1" applyBorder="1" applyAlignment="1" applyProtection="1">
      <alignment horizontal="right" vertical="center"/>
      <protection hidden="1"/>
    </xf>
    <xf numFmtId="165" fontId="95" fillId="0" borderId="73" xfId="0" applyNumberFormat="1" applyFont="1" applyFill="1" applyBorder="1" applyAlignment="1" applyProtection="1">
      <alignment horizontal="center" vertical="center"/>
      <protection hidden="1"/>
    </xf>
    <xf numFmtId="165" fontId="95" fillId="0" borderId="69" xfId="0" applyNumberFormat="1" applyFont="1" applyFill="1" applyBorder="1" applyAlignment="1" applyProtection="1">
      <alignment horizontal="center" vertical="center"/>
      <protection hidden="1"/>
    </xf>
    <xf numFmtId="1" fontId="93" fillId="33" borderId="13" xfId="0" applyNumberFormat="1" applyFont="1" applyFill="1" applyBorder="1" applyAlignment="1" applyProtection="1">
      <alignment horizontal="right"/>
      <protection locked="0"/>
    </xf>
    <xf numFmtId="9" fontId="95" fillId="34" borderId="16" xfId="59" applyFont="1" applyFill="1" applyBorder="1" applyAlignment="1">
      <alignment/>
    </xf>
    <xf numFmtId="179" fontId="93" fillId="33" borderId="51" xfId="0" applyNumberFormat="1" applyFont="1" applyFill="1" applyBorder="1" applyAlignment="1" applyProtection="1">
      <alignment horizontal="right"/>
      <protection/>
    </xf>
    <xf numFmtId="168" fontId="93" fillId="33" borderId="51" xfId="42" applyNumberFormat="1" applyFont="1" applyFill="1" applyBorder="1" applyAlignment="1" applyProtection="1">
      <alignment horizontal="right"/>
      <protection/>
    </xf>
    <xf numFmtId="164" fontId="93" fillId="33" borderId="51" xfId="0" applyNumberFormat="1" applyFont="1" applyFill="1" applyBorder="1" applyAlignment="1" applyProtection="1">
      <alignment horizontal="right"/>
      <protection/>
    </xf>
    <xf numFmtId="0" fontId="3" fillId="0" borderId="0" xfId="0" applyFont="1" applyAlignment="1">
      <alignment horizontal="left" vertical="top" wrapText="1"/>
    </xf>
    <xf numFmtId="0" fontId="91" fillId="0" borderId="0" xfId="0" applyFont="1" applyAlignment="1">
      <alignment horizontal="left" vertical="top"/>
    </xf>
    <xf numFmtId="0" fontId="3" fillId="37" borderId="0" xfId="0" applyFont="1" applyFill="1" applyAlignment="1" applyProtection="1">
      <alignment horizontal="left" vertical="top" wrapText="1" indent="2" readingOrder="1"/>
      <protection/>
    </xf>
    <xf numFmtId="0" fontId="92" fillId="37" borderId="0" xfId="0" applyFont="1" applyFill="1" applyAlignment="1" applyProtection="1">
      <alignment horizontal="left" vertical="top" wrapText="1" indent="2" readingOrder="1"/>
      <protection/>
    </xf>
    <xf numFmtId="0" fontId="92" fillId="0" borderId="0" xfId="0" applyFont="1" applyAlignment="1">
      <alignment horizontal="left" vertical="top" wrapText="1"/>
    </xf>
    <xf numFmtId="0" fontId="92" fillId="33" borderId="0" xfId="0" applyFont="1" applyFill="1" applyBorder="1" applyAlignment="1" applyProtection="1">
      <alignment horizontal="left" vertical="top" wrapText="1"/>
      <protection/>
    </xf>
    <xf numFmtId="0" fontId="92" fillId="0" borderId="0" xfId="0" applyFont="1" applyAlignment="1">
      <alignment horizontal="left" vertical="top"/>
    </xf>
    <xf numFmtId="0" fontId="96" fillId="35" borderId="0" xfId="0" applyFont="1" applyFill="1" applyAlignment="1">
      <alignment horizontal="left" vertical="center" wrapText="1"/>
    </xf>
    <xf numFmtId="0" fontId="117" fillId="33" borderId="16" xfId="53" applyFont="1" applyFill="1" applyBorder="1" applyAlignment="1" applyProtection="1">
      <alignment horizontal="center" wrapText="1"/>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91" fillId="33" borderId="74" xfId="0" applyFont="1" applyFill="1" applyBorder="1" applyAlignment="1" applyProtection="1">
      <alignment horizontal="left"/>
      <protection/>
    </xf>
    <xf numFmtId="0" fontId="91" fillId="33" borderId="0" xfId="0" applyFont="1" applyFill="1" applyBorder="1" applyAlignment="1" applyProtection="1">
      <alignment horizontal="left"/>
      <protection/>
    </xf>
    <xf numFmtId="0" fontId="2" fillId="33" borderId="0" xfId="0" applyFont="1" applyFill="1" applyBorder="1" applyAlignment="1" applyProtection="1">
      <alignment horizontal="left" vertical="center" wrapText="1"/>
      <protection/>
    </xf>
    <xf numFmtId="0" fontId="101" fillId="36" borderId="75" xfId="0" applyFont="1" applyFill="1" applyBorder="1" applyAlignment="1" applyProtection="1">
      <alignment vertical="center"/>
      <protection/>
    </xf>
    <xf numFmtId="0" fontId="101" fillId="36" borderId="0" xfId="0" applyFont="1" applyFill="1" applyBorder="1" applyAlignment="1" applyProtection="1">
      <alignment vertical="center"/>
      <protection/>
    </xf>
    <xf numFmtId="0" fontId="107" fillId="33" borderId="76" xfId="0" applyFont="1" applyFill="1" applyBorder="1" applyAlignment="1" applyProtection="1">
      <alignment horizontal="left" vertical="center" wrapText="1"/>
      <protection/>
    </xf>
    <xf numFmtId="0" fontId="107" fillId="33" borderId="51" xfId="0" applyFont="1" applyFill="1" applyBorder="1" applyAlignment="1" applyProtection="1">
      <alignment horizontal="left" vertical="center" wrapText="1"/>
      <protection/>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1" fillId="33" borderId="77" xfId="0" applyFont="1" applyFill="1" applyBorder="1" applyAlignment="1" applyProtection="1">
      <alignment horizontal="left" wrapText="1"/>
      <protection/>
    </xf>
    <xf numFmtId="0" fontId="91" fillId="33" borderId="0" xfId="0" applyFont="1" applyFill="1" applyBorder="1" applyAlignment="1" applyProtection="1">
      <alignment horizontal="left" wrapText="1"/>
      <protection/>
    </xf>
    <xf numFmtId="0" fontId="107" fillId="33" borderId="78" xfId="0" applyFont="1" applyFill="1" applyBorder="1" applyAlignment="1" applyProtection="1">
      <alignment horizontal="left"/>
      <protection/>
    </xf>
    <xf numFmtId="0" fontId="107" fillId="33" borderId="45" xfId="0" applyFont="1" applyFill="1" applyBorder="1" applyAlignment="1" applyProtection="1">
      <alignment horizontal="left"/>
      <protection/>
    </xf>
    <xf numFmtId="165" fontId="92" fillId="0" borderId="21" xfId="0" applyNumberFormat="1" applyFont="1" applyFill="1" applyBorder="1" applyAlignment="1" applyProtection="1">
      <alignment horizontal="right" indent="8"/>
      <protection locked="0"/>
    </xf>
    <xf numFmtId="165" fontId="92" fillId="0" borderId="18" xfId="0" applyNumberFormat="1" applyFont="1" applyFill="1" applyBorder="1" applyAlignment="1" applyProtection="1">
      <alignment horizontal="right" indent="8"/>
      <protection locked="0"/>
    </xf>
    <xf numFmtId="165" fontId="94" fillId="0" borderId="21" xfId="0" applyNumberFormat="1" applyFont="1" applyBorder="1" applyAlignment="1" applyProtection="1">
      <alignment horizontal="right" indent="1"/>
      <protection/>
    </xf>
    <xf numFmtId="165" fontId="94" fillId="0" borderId="18" xfId="0" applyNumberFormat="1" applyFont="1" applyBorder="1" applyAlignment="1" applyProtection="1">
      <alignment horizontal="right" indent="1"/>
      <protection/>
    </xf>
    <xf numFmtId="166" fontId="94" fillId="0" borderId="21" xfId="0" applyNumberFormat="1" applyFont="1" applyBorder="1" applyAlignment="1" applyProtection="1">
      <alignment horizontal="right" indent="1"/>
      <protection/>
    </xf>
    <xf numFmtId="166" fontId="94" fillId="0" borderId="18" xfId="0" applyNumberFormat="1" applyFont="1" applyBorder="1" applyAlignment="1" applyProtection="1">
      <alignment horizontal="right" indent="1"/>
      <protection/>
    </xf>
    <xf numFmtId="165" fontId="94" fillId="0" borderId="19" xfId="0" applyNumberFormat="1" applyFont="1" applyBorder="1" applyAlignment="1" applyProtection="1">
      <alignment horizontal="right" inden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92" fillId="34" borderId="16" xfId="0" applyFont="1" applyFill="1" applyBorder="1" applyAlignment="1">
      <alignment horizontal="left"/>
    </xf>
    <xf numFmtId="0" fontId="92" fillId="34" borderId="19" xfId="0" applyFont="1" applyFill="1" applyBorder="1" applyAlignment="1">
      <alignment horizontal="left"/>
    </xf>
    <xf numFmtId="165" fontId="94" fillId="0" borderId="44" xfId="0" applyNumberFormat="1" applyFont="1" applyBorder="1" applyAlignment="1" applyProtection="1">
      <alignment horizontal="right" indent="1"/>
      <protection hidden="1"/>
    </xf>
    <xf numFmtId="0" fontId="95" fillId="40" borderId="21" xfId="0" applyFont="1" applyFill="1" applyBorder="1" applyAlignment="1">
      <alignment horizontal="left"/>
    </xf>
    <xf numFmtId="0" fontId="95" fillId="40" borderId="18" xfId="0" applyFont="1" applyFill="1" applyBorder="1" applyAlignment="1">
      <alignment horizontal="left"/>
    </xf>
    <xf numFmtId="165" fontId="95" fillId="40" borderId="18" xfId="0" applyNumberFormat="1" applyFont="1" applyFill="1" applyBorder="1" applyAlignment="1" applyProtection="1">
      <alignment horizontal="right" indent="8"/>
      <protection hidden="1"/>
    </xf>
    <xf numFmtId="166" fontId="94" fillId="0" borderId="44" xfId="0" applyNumberFormat="1" applyFont="1" applyBorder="1" applyAlignment="1" applyProtection="1">
      <alignment horizontal="right" indent="1"/>
      <protection hidden="1"/>
    </xf>
    <xf numFmtId="165" fontId="92" fillId="0" borderId="44" xfId="0" applyNumberFormat="1" applyFont="1" applyFill="1" applyBorder="1" applyAlignment="1" applyProtection="1">
      <alignment horizontal="right" indent="8"/>
      <protection locked="0"/>
    </xf>
    <xf numFmtId="0" fontId="118" fillId="37" borderId="21" xfId="53" applyFont="1" applyFill="1" applyBorder="1" applyAlignment="1" applyProtection="1">
      <alignment horizontal="left"/>
      <protection locked="0"/>
    </xf>
    <xf numFmtId="0" fontId="118" fillId="37" borderId="18" xfId="53" applyFont="1" applyFill="1" applyBorder="1" applyAlignment="1" applyProtection="1">
      <alignment horizontal="left"/>
      <protection locked="0"/>
    </xf>
    <xf numFmtId="0" fontId="0" fillId="0" borderId="34" xfId="0" applyBorder="1" applyAlignment="1">
      <alignment/>
    </xf>
    <xf numFmtId="0" fontId="93" fillId="33" borderId="14" xfId="0" applyFont="1" applyFill="1" applyBorder="1" applyAlignment="1" applyProtection="1">
      <alignment horizontal="left"/>
      <protection/>
    </xf>
    <xf numFmtId="0" fontId="93" fillId="33" borderId="79" xfId="0" applyFont="1" applyFill="1" applyBorder="1" applyAlignment="1" applyProtection="1">
      <alignment horizontal="left"/>
      <protection/>
    </xf>
    <xf numFmtId="0" fontId="0" fillId="0" borderId="16" xfId="0" applyBorder="1" applyAlignment="1">
      <alignment horizontal="center"/>
    </xf>
    <xf numFmtId="0" fontId="97" fillId="36" borderId="60" xfId="0" applyFont="1" applyFill="1" applyBorder="1" applyAlignment="1">
      <alignment horizontal="left"/>
    </xf>
    <xf numFmtId="0" fontId="97" fillId="36" borderId="0" xfId="0" applyFont="1" applyFill="1" applyBorder="1" applyAlignment="1">
      <alignment horizontal="left"/>
    </xf>
    <xf numFmtId="0" fontId="97" fillId="36" borderId="62" xfId="0" applyFont="1" applyFill="1" applyBorder="1" applyAlignment="1">
      <alignment horizontal="left"/>
    </xf>
    <xf numFmtId="0" fontId="97" fillId="36" borderId="0" xfId="0" applyFont="1" applyFill="1" applyBorder="1" applyAlignment="1">
      <alignment horizontal="center"/>
    </xf>
    <xf numFmtId="0" fontId="97" fillId="36" borderId="60" xfId="0" applyFont="1" applyFill="1" applyBorder="1" applyAlignment="1">
      <alignment horizontal="center"/>
    </xf>
    <xf numFmtId="0" fontId="97" fillId="36" borderId="62" xfId="0" applyFont="1" applyFill="1" applyBorder="1" applyAlignment="1">
      <alignment horizontal="center"/>
    </xf>
    <xf numFmtId="179" fontId="104" fillId="33" borderId="14" xfId="0" applyNumberFormat="1" applyFont="1" applyFill="1" applyBorder="1" applyAlignment="1" applyProtection="1">
      <alignment horizontal="right"/>
      <protection hidden="1"/>
    </xf>
    <xf numFmtId="165" fontId="92" fillId="0" borderId="21" xfId="0" applyNumberFormat="1" applyFont="1" applyFill="1" applyBorder="1" applyAlignment="1" applyProtection="1">
      <alignment horizontal="right" indent="8"/>
      <protection/>
    </xf>
    <xf numFmtId="165" fontId="92" fillId="0" borderId="18" xfId="0" applyNumberFormat="1" applyFont="1" applyFill="1" applyBorder="1" applyAlignment="1" applyProtection="1">
      <alignment horizontal="right" indent="8"/>
      <protection/>
    </xf>
    <xf numFmtId="165" fontId="92" fillId="0" borderId="19" xfId="0" applyNumberFormat="1" applyFont="1" applyFill="1" applyBorder="1" applyAlignment="1" applyProtection="1">
      <alignment horizontal="right" indent="8"/>
      <protection/>
    </xf>
    <xf numFmtId="3" fontId="94" fillId="34" borderId="13" xfId="0" applyNumberFormat="1" applyFont="1" applyFill="1" applyBorder="1" applyAlignment="1" applyProtection="1">
      <alignment horizontal="center"/>
      <protection/>
    </xf>
    <xf numFmtId="2" fontId="94" fillId="34" borderId="13" xfId="0" applyNumberFormat="1" applyFont="1" applyFill="1" applyBorder="1" applyAlignment="1" applyProtection="1">
      <alignment horizontal="center"/>
      <protection/>
    </xf>
    <xf numFmtId="0" fontId="92" fillId="34" borderId="60" xfId="0" applyFont="1" applyFill="1" applyBorder="1" applyAlignment="1">
      <alignment horizontal="left"/>
    </xf>
    <xf numFmtId="0" fontId="92" fillId="34" borderId="0" xfId="0" applyFont="1" applyFill="1" applyBorder="1" applyAlignment="1">
      <alignment horizontal="left"/>
    </xf>
    <xf numFmtId="0" fontId="95" fillId="34" borderId="16" xfId="0" applyFont="1" applyFill="1" applyBorder="1" applyAlignment="1">
      <alignment/>
    </xf>
    <xf numFmtId="0" fontId="92" fillId="34" borderId="16" xfId="0" applyFont="1" applyFill="1" applyBorder="1" applyAlignment="1">
      <alignment/>
    </xf>
    <xf numFmtId="165" fontId="92" fillId="0" borderId="19" xfId="0" applyNumberFormat="1" applyFont="1" applyFill="1" applyBorder="1" applyAlignment="1" applyProtection="1">
      <alignment horizontal="right" indent="8"/>
      <protection locked="0"/>
    </xf>
    <xf numFmtId="0" fontId="118" fillId="34" borderId="21" xfId="53" applyFont="1" applyFill="1" applyBorder="1" applyAlignment="1" applyProtection="1">
      <alignment horizontal="left"/>
      <protection locked="0"/>
    </xf>
    <xf numFmtId="0" fontId="118" fillId="34" borderId="18" xfId="53" applyFont="1" applyFill="1" applyBorder="1" applyAlignment="1" applyProtection="1">
      <alignment horizontal="left"/>
      <protection locked="0"/>
    </xf>
    <xf numFmtId="0" fontId="118" fillId="34" borderId="16" xfId="53" applyFont="1" applyFill="1" applyBorder="1" applyAlignment="1" applyProtection="1">
      <alignment horizontal="left"/>
      <protection locked="0"/>
    </xf>
    <xf numFmtId="0" fontId="118" fillId="34" borderId="19" xfId="53" applyFont="1" applyFill="1" applyBorder="1" applyAlignment="1" applyProtection="1">
      <alignment horizontal="left"/>
      <protection locked="0"/>
    </xf>
    <xf numFmtId="165" fontId="92" fillId="0" borderId="21" xfId="0" applyNumberFormat="1" applyFont="1" applyBorder="1" applyAlignment="1" applyProtection="1">
      <alignment horizontal="right" indent="8"/>
      <protection locked="0"/>
    </xf>
    <xf numFmtId="165" fontId="92" fillId="0" borderId="18" xfId="0" applyNumberFormat="1" applyFont="1" applyBorder="1" applyAlignment="1" applyProtection="1">
      <alignment horizontal="right" indent="8"/>
      <protection locked="0"/>
    </xf>
    <xf numFmtId="165" fontId="92" fillId="0" borderId="19" xfId="0" applyNumberFormat="1" applyFont="1" applyBorder="1" applyAlignment="1" applyProtection="1">
      <alignment horizontal="right" indent="8"/>
      <protection locked="0"/>
    </xf>
    <xf numFmtId="166" fontId="94" fillId="0" borderId="21" xfId="0" applyNumberFormat="1" applyFont="1" applyBorder="1" applyAlignment="1" applyProtection="1">
      <alignment horizontal="right" indent="1"/>
      <protection hidden="1"/>
    </xf>
    <xf numFmtId="166" fontId="94" fillId="0" borderId="18" xfId="0" applyNumberFormat="1" applyFont="1" applyBorder="1" applyAlignment="1" applyProtection="1">
      <alignment horizontal="right" indent="1"/>
      <protection hidden="1"/>
    </xf>
    <xf numFmtId="166" fontId="94" fillId="0" borderId="19" xfId="0" applyNumberFormat="1" applyFont="1" applyBorder="1" applyAlignment="1" applyProtection="1">
      <alignment horizontal="right" indent="1"/>
      <protection hidden="1"/>
    </xf>
    <xf numFmtId="0" fontId="93" fillId="33" borderId="14" xfId="0" applyFont="1" applyFill="1" applyBorder="1" applyAlignment="1" applyProtection="1">
      <alignment horizontal="left"/>
      <protection locked="0"/>
    </xf>
    <xf numFmtId="0" fontId="93" fillId="33" borderId="0" xfId="0" applyFont="1" applyFill="1" applyBorder="1" applyAlignment="1">
      <alignment horizontal="center"/>
    </xf>
    <xf numFmtId="3" fontId="5" fillId="33" borderId="13" xfId="0" applyNumberFormat="1" applyFont="1" applyFill="1" applyBorder="1" applyAlignment="1" applyProtection="1">
      <alignment horizontal="right"/>
      <protection/>
    </xf>
    <xf numFmtId="1" fontId="104" fillId="33" borderId="14" xfId="0" applyNumberFormat="1" applyFont="1" applyFill="1" applyBorder="1" applyAlignment="1" applyProtection="1">
      <alignment horizontal="right"/>
      <protection hidden="1"/>
    </xf>
    <xf numFmtId="0" fontId="93" fillId="33" borderId="14" xfId="0" applyFont="1" applyFill="1" applyBorder="1" applyAlignment="1">
      <alignment horizontal="center"/>
    </xf>
    <xf numFmtId="0" fontId="93" fillId="33" borderId="14" xfId="0" applyFont="1" applyFill="1" applyBorder="1" applyAlignment="1">
      <alignment horizontal="left"/>
    </xf>
    <xf numFmtId="168" fontId="104" fillId="33" borderId="14" xfId="42" applyNumberFormat="1" applyFont="1" applyFill="1" applyBorder="1" applyAlignment="1" applyProtection="1">
      <alignment horizontal="right"/>
      <protection hidden="1"/>
    </xf>
    <xf numFmtId="14" fontId="104" fillId="33" borderId="14" xfId="0" applyNumberFormat="1" applyFont="1" applyFill="1" applyBorder="1" applyAlignment="1" applyProtection="1">
      <alignment horizontal="center"/>
      <protection locked="0"/>
    </xf>
    <xf numFmtId="3" fontId="94" fillId="34" borderId="80" xfId="0" applyNumberFormat="1" applyFont="1" applyFill="1" applyBorder="1" applyAlignment="1" applyProtection="1">
      <alignment horizontal="center"/>
      <protection/>
    </xf>
    <xf numFmtId="2" fontId="94" fillId="34" borderId="80" xfId="0" applyNumberFormat="1" applyFont="1" applyFill="1" applyBorder="1" applyAlignment="1" applyProtection="1">
      <alignment horizontal="center"/>
      <protection/>
    </xf>
    <xf numFmtId="166" fontId="93" fillId="40" borderId="18" xfId="0" applyNumberFormat="1" applyFont="1" applyFill="1" applyBorder="1" applyAlignment="1" applyProtection="1">
      <alignment horizontal="right" indent="1"/>
      <protection hidden="1"/>
    </xf>
    <xf numFmtId="165" fontId="93" fillId="40" borderId="18" xfId="0" applyNumberFormat="1" applyFont="1" applyFill="1" applyBorder="1" applyAlignment="1" applyProtection="1">
      <alignment horizontal="right" indent="1"/>
      <protection hidden="1"/>
    </xf>
    <xf numFmtId="165" fontId="93" fillId="40" borderId="19" xfId="0" applyNumberFormat="1" applyFont="1" applyFill="1" applyBorder="1" applyAlignment="1" applyProtection="1">
      <alignment horizontal="right" indent="1"/>
      <protection hidden="1"/>
    </xf>
    <xf numFmtId="165" fontId="94" fillId="0" borderId="21" xfId="0" applyNumberFormat="1" applyFont="1" applyBorder="1" applyAlignment="1" applyProtection="1">
      <alignment horizontal="right" indent="1"/>
      <protection hidden="1"/>
    </xf>
    <xf numFmtId="165" fontId="94" fillId="0" borderId="18" xfId="0" applyNumberFormat="1" applyFont="1" applyBorder="1" applyAlignment="1" applyProtection="1">
      <alignment horizontal="right" indent="1"/>
      <protection hidden="1"/>
    </xf>
    <xf numFmtId="165" fontId="94" fillId="0" borderId="19" xfId="0" applyNumberFormat="1" applyFont="1" applyBorder="1" applyAlignment="1" applyProtection="1">
      <alignment horizontal="right" indent="1"/>
      <protection hidden="1"/>
    </xf>
    <xf numFmtId="165" fontId="92" fillId="0" borderId="15" xfId="0" applyNumberFormat="1" applyFont="1" applyBorder="1" applyAlignment="1" applyProtection="1">
      <alignment horizontal="right" indent="8"/>
      <protection locked="0"/>
    </xf>
    <xf numFmtId="165" fontId="92" fillId="0" borderId="16" xfId="0" applyNumberFormat="1" applyFont="1" applyBorder="1" applyAlignment="1" applyProtection="1">
      <alignment horizontal="right" indent="8"/>
      <protection locked="0"/>
    </xf>
    <xf numFmtId="165" fontId="92" fillId="0" borderId="17" xfId="0" applyNumberFormat="1" applyFont="1" applyBorder="1" applyAlignment="1" applyProtection="1">
      <alignment horizontal="right" indent="8"/>
      <protection locked="0"/>
    </xf>
    <xf numFmtId="165" fontId="95" fillId="40" borderId="21" xfId="0" applyNumberFormat="1" applyFont="1" applyFill="1" applyBorder="1" applyAlignment="1" applyProtection="1">
      <alignment horizontal="right" indent="8"/>
      <protection hidden="1"/>
    </xf>
    <xf numFmtId="165" fontId="95" fillId="40" borderId="19" xfId="0" applyNumberFormat="1" applyFont="1" applyFill="1" applyBorder="1" applyAlignment="1" applyProtection="1">
      <alignment horizontal="right" indent="8"/>
      <protection hidden="1"/>
    </xf>
    <xf numFmtId="166" fontId="93" fillId="40" borderId="21" xfId="0" applyNumberFormat="1" applyFont="1" applyFill="1" applyBorder="1" applyAlignment="1" applyProtection="1">
      <alignment horizontal="right" indent="1"/>
      <protection hidden="1"/>
    </xf>
    <xf numFmtId="165" fontId="93" fillId="40" borderId="21" xfId="0" applyNumberFormat="1" applyFont="1" applyFill="1" applyBorder="1" applyAlignment="1" applyProtection="1">
      <alignment horizontal="right" indent="1"/>
      <protection hidden="1"/>
    </xf>
    <xf numFmtId="0" fontId="97" fillId="36" borderId="53" xfId="0" applyFont="1" applyFill="1" applyBorder="1" applyAlignment="1">
      <alignment horizontal="left"/>
    </xf>
    <xf numFmtId="0" fontId="97" fillId="36" borderId="53" xfId="0" applyFont="1" applyFill="1" applyBorder="1" applyAlignment="1">
      <alignment horizontal="center"/>
    </xf>
    <xf numFmtId="0" fontId="95" fillId="40" borderId="44" xfId="0" applyFont="1" applyFill="1" applyBorder="1" applyAlignment="1">
      <alignment horizontal="left"/>
    </xf>
    <xf numFmtId="165" fontId="95" fillId="40" borderId="44" xfId="0" applyNumberFormat="1" applyFont="1" applyFill="1" applyBorder="1" applyAlignment="1" applyProtection="1">
      <alignment horizontal="right" indent="8"/>
      <protection hidden="1"/>
    </xf>
    <xf numFmtId="166" fontId="93" fillId="40" borderId="44" xfId="0" applyNumberFormat="1" applyFont="1" applyFill="1" applyBorder="1" applyAlignment="1" applyProtection="1">
      <alignment horizontal="right" indent="1"/>
      <protection hidden="1"/>
    </xf>
    <xf numFmtId="165" fontId="93" fillId="40" borderId="44" xfId="0" applyNumberFormat="1" applyFont="1" applyFill="1" applyBorder="1" applyAlignment="1" applyProtection="1">
      <alignment horizontal="right" indent="1"/>
      <protection hidden="1"/>
    </xf>
    <xf numFmtId="0" fontId="92" fillId="34" borderId="44" xfId="0" applyFont="1" applyFill="1" applyBorder="1" applyAlignment="1">
      <alignment horizontal="left"/>
    </xf>
    <xf numFmtId="0" fontId="95" fillId="34" borderId="44" xfId="0" applyFont="1" applyFill="1" applyBorder="1" applyAlignment="1">
      <alignment horizontal="left"/>
    </xf>
    <xf numFmtId="0" fontId="118" fillId="37" borderId="21" xfId="53" applyFont="1" applyFill="1" applyBorder="1" applyAlignment="1" applyProtection="1">
      <alignment horizontal="left" vertical="center"/>
      <protection locked="0"/>
    </xf>
    <xf numFmtId="0" fontId="118" fillId="37" borderId="18" xfId="53" applyFont="1" applyFill="1" applyBorder="1" applyAlignment="1" applyProtection="1">
      <alignment horizontal="left" vertical="center"/>
      <protection locked="0"/>
    </xf>
    <xf numFmtId="0" fontId="101" fillId="36" borderId="46" xfId="0" applyFont="1" applyFill="1" applyBorder="1" applyAlignment="1">
      <alignment vertical="center"/>
    </xf>
    <xf numFmtId="0" fontId="101" fillId="36" borderId="47" xfId="0" applyFont="1" applyFill="1" applyBorder="1" applyAlignment="1">
      <alignment vertical="center"/>
    </xf>
    <xf numFmtId="0" fontId="101" fillId="36" borderId="81" xfId="0" applyFont="1" applyFill="1" applyBorder="1" applyAlignment="1">
      <alignment vertical="center"/>
    </xf>
    <xf numFmtId="0" fontId="95" fillId="40" borderId="21" xfId="0" applyFont="1" applyFill="1" applyBorder="1" applyAlignment="1">
      <alignment horizontal="left" vertical="center"/>
    </xf>
    <xf numFmtId="0" fontId="95" fillId="40" borderId="18" xfId="0" applyFont="1" applyFill="1" applyBorder="1" applyAlignment="1">
      <alignment horizontal="left" vertical="center"/>
    </xf>
    <xf numFmtId="0" fontId="95" fillId="40" borderId="19" xfId="0" applyFont="1" applyFill="1" applyBorder="1" applyAlignment="1">
      <alignment horizontal="left" vertical="center"/>
    </xf>
    <xf numFmtId="165" fontId="95" fillId="40" borderId="15" xfId="0" applyNumberFormat="1" applyFont="1" applyFill="1" applyBorder="1" applyAlignment="1" applyProtection="1">
      <alignment horizontal="right" vertical="center" indent="8"/>
      <protection hidden="1"/>
    </xf>
    <xf numFmtId="165" fontId="95" fillId="40" borderId="16" xfId="0" applyNumberFormat="1" applyFont="1" applyFill="1" applyBorder="1" applyAlignment="1" applyProtection="1">
      <alignment horizontal="right" vertical="center" indent="8"/>
      <protection hidden="1"/>
    </xf>
    <xf numFmtId="165" fontId="95" fillId="40" borderId="17" xfId="0" applyNumberFormat="1" applyFont="1" applyFill="1" applyBorder="1" applyAlignment="1" applyProtection="1">
      <alignment horizontal="right" vertical="center" indent="8"/>
      <protection hidden="1"/>
    </xf>
    <xf numFmtId="166" fontId="93" fillId="40" borderId="15" xfId="0" applyNumberFormat="1" applyFont="1" applyFill="1" applyBorder="1" applyAlignment="1" applyProtection="1">
      <alignment horizontal="right" vertical="center" indent="1"/>
      <protection hidden="1"/>
    </xf>
    <xf numFmtId="166" fontId="93" fillId="40" borderId="16" xfId="0" applyNumberFormat="1" applyFont="1" applyFill="1" applyBorder="1" applyAlignment="1" applyProtection="1">
      <alignment horizontal="right" vertical="center" indent="1"/>
      <protection hidden="1"/>
    </xf>
    <xf numFmtId="166" fontId="93" fillId="40" borderId="17" xfId="0" applyNumberFormat="1" applyFont="1" applyFill="1" applyBorder="1" applyAlignment="1" applyProtection="1">
      <alignment horizontal="right" vertical="center" indent="1"/>
      <protection hidden="1"/>
    </xf>
    <xf numFmtId="165" fontId="93" fillId="40" borderId="15" xfId="0" applyNumberFormat="1" applyFont="1" applyFill="1" applyBorder="1" applyAlignment="1" applyProtection="1">
      <alignment horizontal="right" vertical="center" indent="1"/>
      <protection hidden="1"/>
    </xf>
    <xf numFmtId="165" fontId="93" fillId="40" borderId="16" xfId="0" applyNumberFormat="1" applyFont="1" applyFill="1" applyBorder="1" applyAlignment="1" applyProtection="1">
      <alignment horizontal="right" vertical="center" indent="1"/>
      <protection hidden="1"/>
    </xf>
    <xf numFmtId="165" fontId="93" fillId="40" borderId="17" xfId="0" applyNumberFormat="1" applyFont="1" applyFill="1" applyBorder="1" applyAlignment="1" applyProtection="1">
      <alignment horizontal="right" vertical="center" indent="1"/>
      <protection hidden="1"/>
    </xf>
    <xf numFmtId="0" fontId="95" fillId="40" borderId="44" xfId="0" applyFont="1" applyFill="1" applyBorder="1" applyAlignment="1">
      <alignment horizontal="left" vertical="center"/>
    </xf>
    <xf numFmtId="0" fontId="119" fillId="36" borderId="46" xfId="0" applyFont="1" applyFill="1" applyBorder="1" applyAlignment="1">
      <alignment vertical="center"/>
    </xf>
    <xf numFmtId="0" fontId="119" fillId="36" borderId="47" xfId="0" applyFont="1" applyFill="1" applyBorder="1" applyAlignment="1">
      <alignment vertical="center"/>
    </xf>
    <xf numFmtId="0" fontId="0" fillId="35" borderId="0" xfId="0" applyFill="1" applyAlignment="1">
      <alignment/>
    </xf>
    <xf numFmtId="0" fontId="120" fillId="37" borderId="0" xfId="0" applyFont="1" applyFill="1" applyAlignment="1">
      <alignment horizontal="center" vertical="center"/>
    </xf>
    <xf numFmtId="0" fontId="120" fillId="37" borderId="0" xfId="0" applyFont="1" applyFill="1" applyAlignment="1">
      <alignment horizontal="center" vertical="center" textRotation="90"/>
    </xf>
    <xf numFmtId="0" fontId="120" fillId="37" borderId="40" xfId="0" applyFont="1" applyFill="1" applyBorder="1" applyAlignment="1">
      <alignment horizontal="center" vertical="center" textRotation="90" wrapText="1"/>
    </xf>
    <xf numFmtId="0" fontId="95" fillId="40" borderId="44" xfId="0" applyFont="1" applyFill="1" applyBorder="1" applyAlignment="1" applyProtection="1">
      <alignment horizontal="left" vertical="center"/>
      <protection/>
    </xf>
    <xf numFmtId="0" fontId="95" fillId="40" borderId="21" xfId="0" applyFont="1" applyFill="1" applyBorder="1" applyAlignment="1" applyProtection="1">
      <alignment horizontal="left" vertical="center"/>
      <protection/>
    </xf>
    <xf numFmtId="0" fontId="95" fillId="40" borderId="18" xfId="0" applyFont="1" applyFill="1" applyBorder="1" applyAlignment="1" applyProtection="1">
      <alignment horizontal="left" vertical="center"/>
      <protection/>
    </xf>
    <xf numFmtId="0" fontId="95" fillId="40" borderId="19" xfId="0" applyFont="1" applyFill="1" applyBorder="1" applyAlignment="1" applyProtection="1">
      <alignment horizontal="left" vertical="center"/>
      <protection/>
    </xf>
    <xf numFmtId="0" fontId="95" fillId="40" borderId="65" xfId="0" applyFont="1" applyFill="1" applyBorder="1" applyAlignment="1" applyProtection="1">
      <alignment horizontal="left" vertical="center"/>
      <protection/>
    </xf>
    <xf numFmtId="0" fontId="95" fillId="40" borderId="34" xfId="0" applyFont="1" applyFill="1" applyBorder="1" applyAlignment="1" applyProtection="1">
      <alignment horizontal="left" vertical="center"/>
      <protection/>
    </xf>
    <xf numFmtId="0" fontId="95" fillId="40" borderId="43" xfId="0" applyFont="1" applyFill="1" applyBorder="1" applyAlignment="1" applyProtection="1">
      <alignment horizontal="left" vertical="center"/>
      <protection/>
    </xf>
    <xf numFmtId="0" fontId="0" fillId="37" borderId="21"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19" xfId="0" applyFill="1" applyBorder="1" applyAlignment="1" applyProtection="1">
      <alignment horizontal="center"/>
      <protection/>
    </xf>
    <xf numFmtId="0" fontId="92" fillId="34" borderId="44" xfId="0" applyFont="1" applyFill="1" applyBorder="1" applyAlignment="1" applyProtection="1">
      <alignment horizontal="left"/>
      <protection/>
    </xf>
    <xf numFmtId="0" fontId="95" fillId="34" borderId="44" xfId="0" applyFont="1" applyFill="1" applyBorder="1" applyAlignment="1" applyProtection="1">
      <alignment horizontal="left"/>
      <protection/>
    </xf>
    <xf numFmtId="0" fontId="92" fillId="34" borderId="21" xfId="0" applyFont="1" applyFill="1" applyBorder="1" applyAlignment="1" applyProtection="1">
      <alignment horizontal="left"/>
      <protection/>
    </xf>
    <xf numFmtId="0" fontId="92" fillId="34" borderId="18" xfId="0" applyFont="1" applyFill="1" applyBorder="1" applyAlignment="1" applyProtection="1">
      <alignment horizontal="left"/>
      <protection/>
    </xf>
    <xf numFmtId="10" fontId="95" fillId="42" borderId="18" xfId="59" applyNumberFormat="1" applyFont="1" applyFill="1" applyBorder="1" applyAlignment="1" applyProtection="1">
      <alignment horizontal="center"/>
      <protection locked="0"/>
    </xf>
    <xf numFmtId="0" fontId="95" fillId="34" borderId="18" xfId="0" applyFont="1" applyFill="1" applyBorder="1" applyAlignment="1" applyProtection="1">
      <alignment horizontal="left"/>
      <protection/>
    </xf>
    <xf numFmtId="0" fontId="95" fillId="34" borderId="19" xfId="0" applyFont="1" applyFill="1" applyBorder="1" applyAlignment="1" applyProtection="1">
      <alignment horizontal="left"/>
      <protection/>
    </xf>
    <xf numFmtId="0" fontId="0" fillId="0" borderId="34" xfId="0" applyBorder="1" applyAlignment="1" applyProtection="1">
      <alignment horizontal="center"/>
      <protection/>
    </xf>
    <xf numFmtId="0" fontId="92" fillId="34" borderId="19" xfId="0" applyFont="1" applyFill="1" applyBorder="1" applyAlignment="1" applyProtection="1">
      <alignment horizontal="left"/>
      <protection/>
    </xf>
    <xf numFmtId="0" fontId="95" fillId="40" borderId="44" xfId="0" applyFont="1" applyFill="1" applyBorder="1" applyAlignment="1" applyProtection="1">
      <alignment horizontal="left"/>
      <protection/>
    </xf>
    <xf numFmtId="0" fontId="95" fillId="40" borderId="21" xfId="0" applyFont="1" applyFill="1" applyBorder="1" applyAlignment="1" applyProtection="1">
      <alignment horizontal="left"/>
      <protection/>
    </xf>
    <xf numFmtId="0" fontId="95" fillId="40" borderId="18" xfId="0" applyFont="1" applyFill="1" applyBorder="1" applyAlignment="1" applyProtection="1">
      <alignment horizontal="left"/>
      <protection/>
    </xf>
    <xf numFmtId="0" fontId="97" fillId="36" borderId="53" xfId="0" applyFont="1" applyFill="1" applyBorder="1" applyAlignment="1" applyProtection="1">
      <alignment horizontal="left" vertical="center"/>
      <protection/>
    </xf>
    <xf numFmtId="49" fontId="93" fillId="33" borderId="0" xfId="0" applyNumberFormat="1" applyFont="1" applyFill="1" applyBorder="1" applyAlignment="1" applyProtection="1">
      <alignment horizontal="right"/>
      <protection/>
    </xf>
    <xf numFmtId="0" fontId="93" fillId="33" borderId="14" xfId="0" applyFont="1" applyFill="1" applyBorder="1" applyAlignment="1" applyProtection="1">
      <alignment horizontal="right"/>
      <protection/>
    </xf>
    <xf numFmtId="0" fontId="121" fillId="36" borderId="65" xfId="0" applyFont="1" applyFill="1" applyBorder="1" applyAlignment="1" applyProtection="1">
      <alignment horizontal="left" vertical="center"/>
      <protection/>
    </xf>
    <xf numFmtId="0" fontId="121" fillId="36" borderId="15" xfId="0" applyFont="1" applyFill="1" applyBorder="1" applyAlignment="1" applyProtection="1">
      <alignment horizontal="left" vertical="center"/>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3" fontId="94" fillId="34" borderId="80" xfId="0" applyNumberFormat="1" applyFont="1" applyFill="1" applyBorder="1" applyAlignment="1" applyProtection="1">
      <alignment horizontal="right"/>
      <protection/>
    </xf>
    <xf numFmtId="43" fontId="94" fillId="34" borderId="80" xfId="42" applyFont="1" applyFill="1" applyBorder="1" applyAlignment="1" applyProtection="1">
      <alignment horizontal="right"/>
      <protection/>
    </xf>
    <xf numFmtId="0" fontId="92" fillId="34" borderId="16" xfId="0" applyFont="1" applyFill="1" applyBorder="1" applyAlignment="1" applyProtection="1">
      <alignment horizontal="left"/>
      <protection/>
    </xf>
    <xf numFmtId="0" fontId="105" fillId="36" borderId="43" xfId="0" applyFont="1" applyFill="1" applyBorder="1" applyAlignment="1">
      <alignment horizontal="center" wrapText="1"/>
    </xf>
    <xf numFmtId="0" fontId="97" fillId="36" borderId="17" xfId="0" applyFont="1" applyFill="1" applyBorder="1" applyAlignment="1">
      <alignment horizontal="center"/>
    </xf>
    <xf numFmtId="0" fontId="93" fillId="33" borderId="0" xfId="0" applyFont="1" applyFill="1" applyBorder="1" applyAlignment="1" applyProtection="1">
      <alignment horizontal="right"/>
      <protection/>
    </xf>
    <xf numFmtId="0" fontId="97" fillId="36" borderId="65" xfId="0" applyFont="1" applyFill="1" applyBorder="1" applyAlignment="1" applyProtection="1">
      <alignment horizontal="left" vertical="center"/>
      <protection/>
    </xf>
    <xf numFmtId="0" fontId="97" fillId="36" borderId="34" xfId="0" applyFont="1" applyFill="1" applyBorder="1" applyAlignment="1" applyProtection="1">
      <alignment horizontal="left" vertical="center"/>
      <protection/>
    </xf>
    <xf numFmtId="0" fontId="97" fillId="36" borderId="43" xfId="0" applyFont="1" applyFill="1" applyBorder="1" applyAlignment="1" applyProtection="1">
      <alignment horizontal="left" vertical="center"/>
      <protection/>
    </xf>
    <xf numFmtId="0" fontId="97" fillId="36" borderId="15" xfId="0" applyFont="1" applyFill="1" applyBorder="1" applyAlignment="1" applyProtection="1">
      <alignment horizontal="left" vertical="center"/>
      <protection/>
    </xf>
    <xf numFmtId="0" fontId="97" fillId="36" borderId="16" xfId="0" applyFont="1" applyFill="1" applyBorder="1" applyAlignment="1" applyProtection="1">
      <alignment horizontal="left" vertical="center"/>
      <protection/>
    </xf>
    <xf numFmtId="0" fontId="97" fillId="36" borderId="17" xfId="0" applyFont="1" applyFill="1" applyBorder="1" applyAlignment="1" applyProtection="1">
      <alignment horizontal="left" vertical="center"/>
      <protection/>
    </xf>
    <xf numFmtId="4" fontId="94" fillId="34" borderId="80" xfId="0" applyNumberFormat="1" applyFont="1" applyFill="1" applyBorder="1" applyAlignment="1" applyProtection="1">
      <alignment horizontal="center"/>
      <protection/>
    </xf>
    <xf numFmtId="0" fontId="122" fillId="35" borderId="0" xfId="0" applyFont="1" applyFill="1" applyAlignment="1">
      <alignment horizontal="left" vertical="center" wrapText="1"/>
    </xf>
    <xf numFmtId="0" fontId="92" fillId="34" borderId="21" xfId="0" applyFont="1" applyFill="1" applyBorder="1" applyAlignment="1" applyProtection="1">
      <alignment/>
      <protection/>
    </xf>
    <xf numFmtId="0" fontId="92" fillId="34" borderId="18" xfId="0" applyFont="1" applyFill="1" applyBorder="1" applyAlignment="1" applyProtection="1">
      <alignment/>
      <protection/>
    </xf>
    <xf numFmtId="0" fontId="105" fillId="36" borderId="34" xfId="0" applyFont="1" applyFill="1" applyBorder="1" applyAlignment="1">
      <alignment horizontal="center" vertical="center"/>
    </xf>
    <xf numFmtId="0" fontId="105" fillId="36" borderId="82" xfId="0" applyFont="1" applyFill="1" applyBorder="1" applyAlignment="1">
      <alignment horizontal="center" vertical="center"/>
    </xf>
    <xf numFmtId="0" fontId="105" fillId="36" borderId="83" xfId="0" applyFont="1" applyFill="1" applyBorder="1" applyAlignment="1">
      <alignment horizontal="center" vertical="center"/>
    </xf>
    <xf numFmtId="0" fontId="105" fillId="36" borderId="65" xfId="0" applyFont="1" applyFill="1" applyBorder="1" applyAlignment="1">
      <alignment horizontal="center" vertical="center"/>
    </xf>
    <xf numFmtId="0" fontId="105" fillId="36" borderId="43" xfId="0" applyFont="1" applyFill="1" applyBorder="1" applyAlignment="1">
      <alignment horizontal="center" vertical="center"/>
    </xf>
    <xf numFmtId="0" fontId="95" fillId="34" borderId="15" xfId="0" applyFont="1" applyFill="1" applyBorder="1" applyAlignment="1" applyProtection="1">
      <alignment horizontal="left"/>
      <protection/>
    </xf>
    <xf numFmtId="0" fontId="95" fillId="34" borderId="16" xfId="0" applyFont="1" applyFill="1" applyBorder="1" applyAlignment="1" applyProtection="1">
      <alignment horizontal="left"/>
      <protection/>
    </xf>
    <xf numFmtId="4" fontId="94" fillId="34" borderId="13" xfId="0" applyNumberFormat="1" applyFont="1" applyFill="1" applyBorder="1" applyAlignment="1" applyProtection="1">
      <alignment horizontal="center"/>
      <protection/>
    </xf>
    <xf numFmtId="0" fontId="118" fillId="0" borderId="18" xfId="53" applyFont="1" applyBorder="1" applyAlignment="1" applyProtection="1">
      <alignment horizontal="left" vertical="center"/>
      <protection locked="0"/>
    </xf>
    <xf numFmtId="0" fontId="93" fillId="33" borderId="14" xfId="0" applyFont="1" applyFill="1" applyBorder="1" applyAlignment="1" applyProtection="1">
      <alignment horizontal="left" vertical="center"/>
      <protection/>
    </xf>
    <xf numFmtId="0" fontId="105" fillId="36" borderId="65" xfId="0" applyFont="1" applyFill="1" applyBorder="1" applyAlignment="1">
      <alignment horizontal="center" vertical="center" wrapText="1"/>
    </xf>
    <xf numFmtId="0" fontId="105" fillId="36" borderId="34" xfId="0" applyFont="1" applyFill="1" applyBorder="1" applyAlignment="1">
      <alignment horizontal="center" vertical="center" wrapText="1"/>
    </xf>
    <xf numFmtId="0" fontId="105" fillId="36" borderId="43" xfId="0" applyFont="1" applyFill="1" applyBorder="1" applyAlignment="1">
      <alignment horizontal="center" vertical="center" wrapText="1"/>
    </xf>
    <xf numFmtId="0" fontId="101" fillId="36" borderId="84" xfId="0" applyFont="1" applyFill="1" applyBorder="1" applyAlignment="1">
      <alignment vertical="center"/>
    </xf>
    <xf numFmtId="0" fontId="101" fillId="36" borderId="13" xfId="0" applyFont="1" applyFill="1" applyBorder="1" applyAlignment="1">
      <alignment vertical="center"/>
    </xf>
    <xf numFmtId="0" fontId="101" fillId="36" borderId="85" xfId="0" applyFont="1" applyFill="1" applyBorder="1" applyAlignment="1">
      <alignment vertical="center"/>
    </xf>
    <xf numFmtId="0" fontId="93" fillId="33" borderId="86" xfId="0" applyFont="1" applyFill="1" applyBorder="1" applyAlignment="1" applyProtection="1">
      <alignment horizontal="center"/>
      <protection/>
    </xf>
    <xf numFmtId="0" fontId="93" fillId="33" borderId="87" xfId="0" applyFont="1" applyFill="1" applyBorder="1" applyAlignment="1" applyProtection="1">
      <alignment horizontal="center"/>
      <protection/>
    </xf>
    <xf numFmtId="0" fontId="92" fillId="0" borderId="0" xfId="0" applyFont="1" applyBorder="1" applyAlignment="1">
      <alignment horizontal="center"/>
    </xf>
    <xf numFmtId="0" fontId="97" fillId="36" borderId="88" xfId="0" applyFont="1" applyFill="1" applyBorder="1" applyAlignment="1">
      <alignment horizontal="center"/>
    </xf>
    <xf numFmtId="0" fontId="97" fillId="36" borderId="89" xfId="0" applyFont="1" applyFill="1" applyBorder="1" applyAlignment="1">
      <alignment horizontal="center"/>
    </xf>
    <xf numFmtId="0" fontId="97" fillId="36" borderId="90" xfId="0" applyFont="1" applyFill="1" applyBorder="1" applyAlignment="1">
      <alignment horizontal="center" vertical="center"/>
    </xf>
    <xf numFmtId="0" fontId="97" fillId="36" borderId="91" xfId="0" applyFont="1" applyFill="1" applyBorder="1" applyAlignment="1">
      <alignment horizontal="center" vertical="center"/>
    </xf>
    <xf numFmtId="0" fontId="97" fillId="36" borderId="92" xfId="0" applyFont="1" applyFill="1" applyBorder="1" applyAlignment="1">
      <alignment horizontal="center" vertical="center"/>
    </xf>
    <xf numFmtId="0" fontId="97" fillId="36" borderId="93" xfId="0" applyFont="1" applyFill="1" applyBorder="1" applyAlignment="1">
      <alignment horizontal="center" vertical="center"/>
    </xf>
    <xf numFmtId="0" fontId="97" fillId="36" borderId="92" xfId="0" applyNumberFormat="1" applyFont="1" applyFill="1" applyBorder="1" applyAlignment="1">
      <alignment horizontal="center" vertical="center"/>
    </xf>
    <xf numFmtId="0" fontId="97" fillId="36" borderId="93" xfId="0" applyNumberFormat="1" applyFont="1" applyFill="1" applyBorder="1" applyAlignment="1">
      <alignment horizontal="center" vertical="center"/>
    </xf>
    <xf numFmtId="0" fontId="0" fillId="35" borderId="0" xfId="0" applyFill="1" applyBorder="1" applyAlignment="1" applyProtection="1">
      <alignment/>
      <protection/>
    </xf>
    <xf numFmtId="0" fontId="107" fillId="33" borderId="0" xfId="0" applyFont="1" applyFill="1" applyBorder="1" applyAlignment="1" applyProtection="1">
      <alignment horizontal="center"/>
      <protection/>
    </xf>
    <xf numFmtId="0" fontId="123" fillId="33" borderId="0" xfId="0" applyFont="1" applyFill="1" applyBorder="1" applyAlignment="1" applyProtection="1">
      <alignment horizontal="left"/>
      <protection/>
    </xf>
    <xf numFmtId="0" fontId="91" fillId="33" borderId="0" xfId="0" applyFont="1" applyFill="1" applyBorder="1" applyAlignment="1" applyProtection="1">
      <alignment horizontal="left" vertical="top" wrapText="1"/>
      <protection/>
    </xf>
    <xf numFmtId="0" fontId="92" fillId="37" borderId="0" xfId="0" applyFont="1" applyFill="1" applyAlignment="1" applyProtection="1">
      <alignment horizontal="left" vertical="top" wrapText="1"/>
      <protection/>
    </xf>
    <xf numFmtId="0" fontId="92" fillId="0" borderId="0" xfId="0" applyFont="1" applyAlignment="1">
      <alignment horizontal="left" vertical="center" wrapText="1"/>
    </xf>
    <xf numFmtId="0" fontId="13" fillId="37"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auto="1"/>
      </font>
    </dxf>
    <dxf>
      <font>
        <color rgb="FFFF0000"/>
      </font>
    </dxf>
    <dxf>
      <font>
        <color rgb="FFFF0000"/>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25"/>
          <c:y val="-0.01275"/>
        </c:manualLayout>
      </c:layout>
      <c:spPr>
        <a:noFill/>
        <a:ln w="3175">
          <a:noFill/>
        </a:ln>
      </c:spPr>
    </c:title>
    <c:plotArea>
      <c:layout>
        <c:manualLayout>
          <c:xMode val="edge"/>
          <c:yMode val="edge"/>
          <c:x val="0.3215"/>
          <c:y val="0.24075"/>
          <c:w val="0.35475"/>
          <c:h val="0.67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275"/>
          <c:y val="-0.013"/>
        </c:manualLayout>
      </c:layout>
      <c:spPr>
        <a:noFill/>
        <a:ln w="3175">
          <a:noFill/>
        </a:ln>
      </c:spPr>
    </c:title>
    <c:view3D>
      <c:rotX val="15"/>
      <c:hPercent val="36"/>
      <c:rotY val="20"/>
      <c:depthPercent val="100"/>
      <c:rAngAx val="1"/>
    </c:view3D>
    <c:plotArea>
      <c:layout>
        <c:manualLayout>
          <c:xMode val="edge"/>
          <c:yMode val="edge"/>
          <c:x val="0.04075"/>
          <c:y val="0.2195"/>
          <c:w val="0.94475"/>
          <c:h val="0.75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40325119"/>
        <c:axId val="27381752"/>
      </c:bar3DChart>
      <c:catAx>
        <c:axId val="4032511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27381752"/>
        <c:crosses val="autoZero"/>
        <c:auto val="1"/>
        <c:lblOffset val="100"/>
        <c:tickLblSkip val="1"/>
        <c:noMultiLvlLbl val="0"/>
      </c:catAx>
      <c:valAx>
        <c:axId val="27381752"/>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65"/>
              <c:y val="-0.0622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latin typeface="Calibri"/>
                <a:ea typeface="Calibri"/>
                <a:cs typeface="Calibri"/>
              </a:defRPr>
            </a:pPr>
          </a:p>
        </c:txPr>
        <c:crossAx val="40325119"/>
        <c:crossesAt val="1"/>
        <c:crossBetween val="between"/>
        <c:dispUnits/>
        <c:majorUnit val="50000"/>
      </c:valAx>
      <c:spPr>
        <a:noFill/>
        <a:ln>
          <a:noFill/>
        </a:ln>
      </c:spPr>
    </c:plotArea>
    <c:legend>
      <c:legendPos val="t"/>
      <c:layout>
        <c:manualLayout>
          <c:xMode val="edge"/>
          <c:yMode val="edge"/>
          <c:x val="0.40525"/>
          <c:y val="0.11425"/>
          <c:w val="0.18575"/>
          <c:h val="0.0622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125"/>
          <c:y val="-0.013"/>
        </c:manualLayout>
      </c:layout>
      <c:spPr>
        <a:noFill/>
        <a:ln w="3175">
          <a:noFill/>
        </a:ln>
      </c:spPr>
    </c:title>
    <c:plotArea>
      <c:layout>
        <c:manualLayout>
          <c:xMode val="edge"/>
          <c:yMode val="edge"/>
          <c:x val="0.0035"/>
          <c:y val="0.18625"/>
          <c:w val="0.98"/>
          <c:h val="0.8085"/>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45109177"/>
        <c:axId val="3329410"/>
      </c:lineChart>
      <c:catAx>
        <c:axId val="45109177"/>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29410"/>
        <c:crosses val="autoZero"/>
        <c:auto val="1"/>
        <c:lblOffset val="100"/>
        <c:tickLblSkip val="1"/>
        <c:noMultiLvlLbl val="0"/>
      </c:catAx>
      <c:valAx>
        <c:axId val="3329410"/>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45109177"/>
        <c:crossesAt val="1"/>
        <c:crossBetween val="between"/>
        <c:dispUnits/>
      </c:valAx>
      <c:spPr>
        <a:solidFill>
          <a:srgbClr val="FFFFFF"/>
        </a:solidFill>
        <a:ln w="3175">
          <a:noFill/>
        </a:ln>
      </c:spPr>
    </c:plotArea>
    <c:legend>
      <c:legendPos val="t"/>
      <c:layout>
        <c:manualLayout>
          <c:xMode val="edge"/>
          <c:yMode val="edge"/>
          <c:x val="0.387"/>
          <c:y val="0.114"/>
          <c:w val="0.222"/>
          <c:h val="0.05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75"/>
          <c:y val="0.0995"/>
          <c:w val="0.93725"/>
          <c:h val="0.8965"/>
        </c:manualLayout>
      </c:layout>
      <c:lineChart>
        <c:grouping val="standard"/>
        <c:varyColors val="0"/>
        <c:ser>
          <c:idx val="0"/>
          <c:order val="0"/>
          <c:tx>
            <c:strRef>
              <c:f>'Milk supply curve'!$I$22:$M$22</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curve'!$I$26:$I$37</c:f>
              <c:strCache/>
            </c:strRef>
          </c:cat>
          <c:val>
            <c:numRef>
              <c:f>'Milk supply curve'!$K$26:$K$37</c:f>
              <c:numCache/>
            </c:numRef>
          </c:val>
          <c:smooth val="0"/>
        </c:ser>
        <c:marker val="1"/>
        <c:axId val="29964691"/>
        <c:axId val="1246764"/>
      </c:lineChart>
      <c:catAx>
        <c:axId val="2996469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46764"/>
        <c:crosses val="autoZero"/>
        <c:auto val="1"/>
        <c:lblOffset val="100"/>
        <c:tickLblSkip val="1"/>
        <c:noMultiLvlLbl val="0"/>
      </c:catAx>
      <c:valAx>
        <c:axId val="1246764"/>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8"/>
              <c:y val="-0.001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99646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34</xdr:row>
      <xdr:rowOff>104775</xdr:rowOff>
    </xdr:from>
    <xdr:to>
      <xdr:col>6</xdr:col>
      <xdr:colOff>19050</xdr:colOff>
      <xdr:row>35</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43650" y="11220450"/>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485775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66725"/>
        </a:xfrm>
        <a:prstGeom prst="rect">
          <a:avLst/>
        </a:prstGeom>
        <a:noFill/>
        <a:ln w="9525" cmpd="sng">
          <a:noFill/>
        </a:ln>
      </xdr:spPr>
    </xdr:pic>
    <xdr:clientData/>
  </xdr:twoCellAnchor>
  <xdr:twoCellAnchor>
    <xdr:from>
      <xdr:col>5</xdr:col>
      <xdr:colOff>819150</xdr:colOff>
      <xdr:row>5</xdr:row>
      <xdr:rowOff>57150</xdr:rowOff>
    </xdr:from>
    <xdr:to>
      <xdr:col>5</xdr:col>
      <xdr:colOff>1533525</xdr:colOff>
      <xdr:row>6</xdr:row>
      <xdr:rowOff>47625</xdr:rowOff>
    </xdr:to>
    <xdr:grpSp>
      <xdr:nvGrpSpPr>
        <xdr:cNvPr id="3" name="Group 3"/>
        <xdr:cNvGrpSpPr>
          <a:grpSpLocks/>
        </xdr:cNvGrpSpPr>
      </xdr:nvGrpSpPr>
      <xdr:grpSpPr>
        <a:xfrm>
          <a:off x="6438900" y="1857375"/>
          <a:ext cx="714375" cy="180975"/>
          <a:chOff x="432955" y="2367662"/>
          <a:chExt cx="711355" cy="188625"/>
        </a:xfrm>
        <a:solidFill>
          <a:srgbClr val="FFFFFF"/>
        </a:solidFill>
      </xdr:grpSpPr>
      <xdr:sp>
        <xdr:nvSpPr>
          <xdr:cNvPr id="4" name="Rectangle 4"/>
          <xdr:cNvSpPr>
            <a:spLocks/>
          </xdr:cNvSpPr>
        </xdr:nvSpPr>
        <xdr:spPr>
          <a:xfrm>
            <a:off x="432955" y="2397465"/>
            <a:ext cx="663872" cy="158822"/>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1464" y="2397465"/>
            <a:ext cx="132846" cy="59558"/>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75</xdr:row>
      <xdr:rowOff>114300</xdr:rowOff>
    </xdr:from>
    <xdr:to>
      <xdr:col>6</xdr:col>
      <xdr:colOff>85725</xdr:colOff>
      <xdr:row>77</xdr:row>
      <xdr:rowOff>133350</xdr:rowOff>
    </xdr:to>
    <xdr:pic>
      <xdr:nvPicPr>
        <xdr:cNvPr id="1" name="Picture 4"/>
        <xdr:cNvPicPr preferRelativeResize="1">
          <a:picLocks noChangeAspect="1"/>
        </xdr:cNvPicPr>
      </xdr:nvPicPr>
      <xdr:blipFill>
        <a:blip r:embed="rId1"/>
        <a:stretch>
          <a:fillRect/>
        </a:stretch>
      </xdr:blipFill>
      <xdr:spPr>
        <a:xfrm>
          <a:off x="76200" y="15039975"/>
          <a:ext cx="7439025" cy="400050"/>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504825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85775"/>
        </a:xfrm>
        <a:prstGeom prst="rect">
          <a:avLst/>
        </a:prstGeom>
        <a:noFill/>
        <a:ln w="9525" cmpd="sng">
          <a:noFill/>
        </a:ln>
      </xdr:spPr>
    </xdr:pic>
    <xdr:clientData/>
  </xdr:twoCellAnchor>
  <xdr:twoCellAnchor editAs="oneCell">
    <xdr:from>
      <xdr:col>1</xdr:col>
      <xdr:colOff>0</xdr:colOff>
      <xdr:row>37</xdr:row>
      <xdr:rowOff>0</xdr:rowOff>
    </xdr:from>
    <xdr:to>
      <xdr:col>2</xdr:col>
      <xdr:colOff>1181100</xdr:colOff>
      <xdr:row>48</xdr:row>
      <xdr:rowOff>9525</xdr:rowOff>
    </xdr:to>
    <xdr:pic>
      <xdr:nvPicPr>
        <xdr:cNvPr id="3" name="Picture 12"/>
        <xdr:cNvPicPr preferRelativeResize="1">
          <a:picLocks noChangeAspect="1"/>
        </xdr:cNvPicPr>
      </xdr:nvPicPr>
      <xdr:blipFill>
        <a:blip r:embed="rId3"/>
        <a:srcRect l="24429" r="39651" b="59521"/>
        <a:stretch>
          <a:fillRect/>
        </a:stretch>
      </xdr:blipFill>
      <xdr:spPr>
        <a:xfrm>
          <a:off x="190500" y="7686675"/>
          <a:ext cx="2495550" cy="2105025"/>
        </a:xfrm>
        <a:prstGeom prst="rect">
          <a:avLst/>
        </a:prstGeom>
        <a:noFill/>
        <a:ln w="9525" cmpd="sng">
          <a:noFill/>
        </a:ln>
      </xdr:spPr>
    </xdr:pic>
    <xdr:clientData/>
  </xdr:twoCellAnchor>
  <xdr:twoCellAnchor editAs="oneCell">
    <xdr:from>
      <xdr:col>1</xdr:col>
      <xdr:colOff>0</xdr:colOff>
      <xdr:row>85</xdr:row>
      <xdr:rowOff>0</xdr:rowOff>
    </xdr:from>
    <xdr:to>
      <xdr:col>2</xdr:col>
      <xdr:colOff>923925</xdr:colOff>
      <xdr:row>94</xdr:row>
      <xdr:rowOff>171450</xdr:rowOff>
    </xdr:to>
    <xdr:pic>
      <xdr:nvPicPr>
        <xdr:cNvPr id="4" name="Picture 18"/>
        <xdr:cNvPicPr preferRelativeResize="1">
          <a:picLocks noChangeAspect="1"/>
        </xdr:cNvPicPr>
      </xdr:nvPicPr>
      <xdr:blipFill>
        <a:blip r:embed="rId3"/>
        <a:srcRect l="24429" r="39651" b="59521"/>
        <a:stretch>
          <a:fillRect/>
        </a:stretch>
      </xdr:blipFill>
      <xdr:spPr>
        <a:xfrm>
          <a:off x="190500" y="16830675"/>
          <a:ext cx="2238375" cy="1885950"/>
        </a:xfrm>
        <a:prstGeom prst="rect">
          <a:avLst/>
        </a:prstGeom>
        <a:noFill/>
        <a:ln w="9525" cmpd="sng">
          <a:noFill/>
        </a:ln>
      </xdr:spPr>
    </xdr:pic>
    <xdr:clientData/>
  </xdr:twoCellAnchor>
  <xdr:twoCellAnchor>
    <xdr:from>
      <xdr:col>5</xdr:col>
      <xdr:colOff>1800225</xdr:colOff>
      <xdr:row>77</xdr:row>
      <xdr:rowOff>38100</xdr:rowOff>
    </xdr:from>
    <xdr:to>
      <xdr:col>6</xdr:col>
      <xdr:colOff>200025</xdr:colOff>
      <xdr:row>78</xdr:row>
      <xdr:rowOff>85725</xdr:rowOff>
    </xdr:to>
    <xdr:sp>
      <xdr:nvSpPr>
        <xdr:cNvPr id="5" name="Oval 20"/>
        <xdr:cNvSpPr>
          <a:spLocks/>
        </xdr:cNvSpPr>
      </xdr:nvSpPr>
      <xdr:spPr>
        <a:xfrm>
          <a:off x="7419975" y="15344775"/>
          <a:ext cx="2095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52</xdr:row>
      <xdr:rowOff>9525</xdr:rowOff>
    </xdr:from>
    <xdr:to>
      <xdr:col>6</xdr:col>
      <xdr:colOff>457200</xdr:colOff>
      <xdr:row>55</xdr:row>
      <xdr:rowOff>85725</xdr:rowOff>
    </xdr:to>
    <xdr:pic>
      <xdr:nvPicPr>
        <xdr:cNvPr id="6" name="Picture 2"/>
        <xdr:cNvPicPr preferRelativeResize="1">
          <a:picLocks noChangeAspect="1"/>
        </xdr:cNvPicPr>
      </xdr:nvPicPr>
      <xdr:blipFill>
        <a:blip r:embed="rId4"/>
        <a:stretch>
          <a:fillRect/>
        </a:stretch>
      </xdr:blipFill>
      <xdr:spPr>
        <a:xfrm>
          <a:off x="76200" y="10553700"/>
          <a:ext cx="7810500" cy="647700"/>
        </a:xfrm>
        <a:prstGeom prst="rect">
          <a:avLst/>
        </a:prstGeom>
        <a:noFill/>
        <a:ln w="9525" cmpd="sng">
          <a:noFill/>
        </a:ln>
      </xdr:spPr>
    </xdr:pic>
    <xdr:clientData/>
  </xdr:twoCellAnchor>
  <xdr:twoCellAnchor editAs="oneCell">
    <xdr:from>
      <xdr:col>0</xdr:col>
      <xdr:colOff>152400</xdr:colOff>
      <xdr:row>59</xdr:row>
      <xdr:rowOff>152400</xdr:rowOff>
    </xdr:from>
    <xdr:to>
      <xdr:col>6</xdr:col>
      <xdr:colOff>171450</xdr:colOff>
      <xdr:row>71</xdr:row>
      <xdr:rowOff>0</xdr:rowOff>
    </xdr:to>
    <xdr:pic>
      <xdr:nvPicPr>
        <xdr:cNvPr id="7" name="Picture 3"/>
        <xdr:cNvPicPr preferRelativeResize="1">
          <a:picLocks noChangeAspect="1"/>
        </xdr:cNvPicPr>
      </xdr:nvPicPr>
      <xdr:blipFill>
        <a:blip r:embed="rId5"/>
        <a:stretch>
          <a:fillRect/>
        </a:stretch>
      </xdr:blipFill>
      <xdr:spPr>
        <a:xfrm>
          <a:off x="152400" y="12030075"/>
          <a:ext cx="7448550" cy="2133600"/>
        </a:xfrm>
        <a:prstGeom prst="rect">
          <a:avLst/>
        </a:prstGeom>
        <a:noFill/>
        <a:ln w="9525" cmpd="sng">
          <a:noFill/>
        </a:ln>
      </xdr:spPr>
    </xdr:pic>
    <xdr:clientData/>
  </xdr:twoCellAnchor>
  <xdr:twoCellAnchor editAs="oneCell">
    <xdr:from>
      <xdr:col>0</xdr:col>
      <xdr:colOff>180975</xdr:colOff>
      <xdr:row>98</xdr:row>
      <xdr:rowOff>57150</xdr:rowOff>
    </xdr:from>
    <xdr:to>
      <xdr:col>6</xdr:col>
      <xdr:colOff>561975</xdr:colOff>
      <xdr:row>101</xdr:row>
      <xdr:rowOff>133350</xdr:rowOff>
    </xdr:to>
    <xdr:pic>
      <xdr:nvPicPr>
        <xdr:cNvPr id="8" name="Picture 19"/>
        <xdr:cNvPicPr preferRelativeResize="1">
          <a:picLocks noChangeAspect="1"/>
        </xdr:cNvPicPr>
      </xdr:nvPicPr>
      <xdr:blipFill>
        <a:blip r:embed="rId4"/>
        <a:stretch>
          <a:fillRect/>
        </a:stretch>
      </xdr:blipFill>
      <xdr:spPr>
        <a:xfrm>
          <a:off x="180975" y="19364325"/>
          <a:ext cx="7810500" cy="647700"/>
        </a:xfrm>
        <a:prstGeom prst="rect">
          <a:avLst/>
        </a:prstGeom>
        <a:noFill/>
        <a:ln w="9525" cmpd="sng">
          <a:noFill/>
        </a:ln>
      </xdr:spPr>
    </xdr:pic>
    <xdr:clientData/>
  </xdr:twoCellAnchor>
  <xdr:twoCellAnchor editAs="oneCell">
    <xdr:from>
      <xdr:col>1</xdr:col>
      <xdr:colOff>19050</xdr:colOff>
      <xdr:row>106</xdr:row>
      <xdr:rowOff>57150</xdr:rowOff>
    </xdr:from>
    <xdr:to>
      <xdr:col>6</xdr:col>
      <xdr:colOff>9525</xdr:colOff>
      <xdr:row>123</xdr:row>
      <xdr:rowOff>123825</xdr:rowOff>
    </xdr:to>
    <xdr:pic>
      <xdr:nvPicPr>
        <xdr:cNvPr id="9" name="Picture 7"/>
        <xdr:cNvPicPr preferRelativeResize="1">
          <a:picLocks noChangeAspect="1"/>
        </xdr:cNvPicPr>
      </xdr:nvPicPr>
      <xdr:blipFill>
        <a:blip r:embed="rId6"/>
        <a:stretch>
          <a:fillRect/>
        </a:stretch>
      </xdr:blipFill>
      <xdr:spPr>
        <a:xfrm>
          <a:off x="209550" y="20888325"/>
          <a:ext cx="7229475" cy="3305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19050</xdr:rowOff>
    </xdr:from>
    <xdr:to>
      <xdr:col>13</xdr:col>
      <xdr:colOff>942975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477625" y="19050"/>
          <a:ext cx="762000" cy="342900"/>
        </a:xfrm>
        <a:prstGeom prst="rect">
          <a:avLst/>
        </a:prstGeom>
        <a:noFill/>
        <a:ln w="9525" cmpd="sng">
          <a:noFill/>
        </a:ln>
      </xdr:spPr>
    </xdr:pic>
    <xdr:clientData/>
  </xdr:twoCellAnchor>
  <xdr:twoCellAnchor editAs="oneCell">
    <xdr:from>
      <xdr:col>12</xdr:col>
      <xdr:colOff>609600</xdr:colOff>
      <xdr:row>21</xdr:row>
      <xdr:rowOff>0</xdr:rowOff>
    </xdr:from>
    <xdr:to>
      <xdr:col>13</xdr:col>
      <xdr:colOff>923925</xdr:colOff>
      <xdr:row>22</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1125200" y="5181600"/>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0</xdr:row>
      <xdr:rowOff>9525</xdr:rowOff>
    </xdr:from>
    <xdr:to>
      <xdr:col>26</xdr:col>
      <xdr:colOff>171450</xdr:colOff>
      <xdr:row>0</xdr:row>
      <xdr:rowOff>352425</xdr:rowOff>
    </xdr:to>
    <xdr:pic>
      <xdr:nvPicPr>
        <xdr:cNvPr id="1" name="Picture 4" descr="flicks.jpg"/>
        <xdr:cNvPicPr preferRelativeResize="1">
          <a:picLocks noChangeAspect="1"/>
        </xdr:cNvPicPr>
      </xdr:nvPicPr>
      <xdr:blipFill>
        <a:blip r:embed="rId1"/>
        <a:stretch>
          <a:fillRect/>
        </a:stretch>
      </xdr:blipFill>
      <xdr:spPr>
        <a:xfrm>
          <a:off x="6153150" y="9525"/>
          <a:ext cx="914400" cy="342900"/>
        </a:xfrm>
        <a:prstGeom prst="rect">
          <a:avLst/>
        </a:prstGeom>
        <a:noFill/>
        <a:ln w="9525" cmpd="sng">
          <a:noFill/>
        </a:ln>
      </xdr:spPr>
    </xdr:pic>
    <xdr:clientData/>
  </xdr:twoCellAnchor>
  <xdr:twoCellAnchor editAs="oneCell">
    <xdr:from>
      <xdr:col>21</xdr:col>
      <xdr:colOff>142875</xdr:colOff>
      <xdr:row>52</xdr:row>
      <xdr:rowOff>85725</xdr:rowOff>
    </xdr:from>
    <xdr:to>
      <xdr:col>26</xdr:col>
      <xdr:colOff>95250</xdr:colOff>
      <xdr:row>54</xdr:row>
      <xdr:rowOff>28575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401300"/>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28575</xdr:rowOff>
    </xdr:from>
    <xdr:to>
      <xdr:col>10</xdr:col>
      <xdr:colOff>1162050</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001250" y="8096250"/>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742950</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82725" y="0"/>
          <a:ext cx="742950" cy="276225"/>
        </a:xfrm>
        <a:prstGeom prst="rect">
          <a:avLst/>
        </a:prstGeom>
        <a:noFill/>
        <a:ln w="9525" cmpd="sng">
          <a:noFill/>
        </a:ln>
      </xdr:spPr>
    </xdr:pic>
    <xdr:clientData/>
  </xdr:twoCellAnchor>
  <xdr:twoCellAnchor editAs="oneCell">
    <xdr:from>
      <xdr:col>22</xdr:col>
      <xdr:colOff>400050</xdr:colOff>
      <xdr:row>61</xdr:row>
      <xdr:rowOff>76200</xdr:rowOff>
    </xdr:from>
    <xdr:to>
      <xdr:col>23</xdr:col>
      <xdr:colOff>704850</xdr:colOff>
      <xdr:row>63</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801725" y="11630025"/>
          <a:ext cx="10858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514350</xdr:colOff>
      <xdr:row>0</xdr:row>
      <xdr:rowOff>38100</xdr:rowOff>
    </xdr:from>
    <xdr:to>
      <xdr:col>48</xdr:col>
      <xdr:colOff>695325</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946725" y="38100"/>
          <a:ext cx="895350" cy="342900"/>
        </a:xfrm>
        <a:prstGeom prst="rect">
          <a:avLst/>
        </a:prstGeom>
        <a:noFill/>
        <a:ln w="9525" cmpd="sng">
          <a:noFill/>
        </a:ln>
      </xdr:spPr>
    </xdr:pic>
    <xdr:clientData/>
  </xdr:twoCellAnchor>
  <xdr:twoCellAnchor editAs="oneCell">
    <xdr:from>
      <xdr:col>47</xdr:col>
      <xdr:colOff>295275</xdr:colOff>
      <xdr:row>61</xdr:row>
      <xdr:rowOff>85725</xdr:rowOff>
    </xdr:from>
    <xdr:to>
      <xdr:col>48</xdr:col>
      <xdr:colOff>666750</xdr:colOff>
      <xdr:row>63</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727650" y="12020550"/>
          <a:ext cx="10858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1828800</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134100" y="21850350"/>
          <a:ext cx="10858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866775</xdr:colOff>
      <xdr:row>68</xdr:row>
      <xdr:rowOff>114300</xdr:rowOff>
    </xdr:from>
    <xdr:to>
      <xdr:col>4</xdr:col>
      <xdr:colOff>1952625</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57925" y="12734925"/>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437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1876425</xdr:colOff>
      <xdr:row>42</xdr:row>
      <xdr:rowOff>161925</xdr:rowOff>
    </xdr:to>
    <xdr:graphicFrame>
      <xdr:nvGraphicFramePr>
        <xdr:cNvPr id="4" name="Chart 4"/>
        <xdr:cNvGraphicFramePr/>
      </xdr:nvGraphicFramePr>
      <xdr:xfrm>
        <a:off x="152400" y="4648200"/>
        <a:ext cx="7115175"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124700" cy="376237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800100</xdr:colOff>
      <xdr:row>20</xdr:row>
      <xdr:rowOff>76200</xdr:rowOff>
    </xdr:to>
    <xdr:pic>
      <xdr:nvPicPr>
        <xdr:cNvPr id="1" name="Picture 13"/>
        <xdr:cNvPicPr preferRelativeResize="1">
          <a:picLocks noChangeAspect="1"/>
        </xdr:cNvPicPr>
      </xdr:nvPicPr>
      <xdr:blipFill>
        <a:blip r:embed="rId1"/>
        <a:stretch>
          <a:fillRect/>
        </a:stretch>
      </xdr:blipFill>
      <xdr:spPr>
        <a:xfrm>
          <a:off x="19050" y="0"/>
          <a:ext cx="7115175" cy="3895725"/>
        </a:xfrm>
        <a:prstGeom prst="rect">
          <a:avLst/>
        </a:prstGeom>
        <a:noFill/>
        <a:ln w="9525" cmpd="sng">
          <a:noFill/>
        </a:ln>
      </xdr:spPr>
    </xdr:pic>
    <xdr:clientData/>
  </xdr:twoCellAnchor>
  <xdr:twoCellAnchor>
    <xdr:from>
      <xdr:col>0</xdr:col>
      <xdr:colOff>0</xdr:colOff>
      <xdr:row>20</xdr:row>
      <xdr:rowOff>142875</xdr:rowOff>
    </xdr:from>
    <xdr:to>
      <xdr:col>7</xdr:col>
      <xdr:colOff>781050</xdr:colOff>
      <xdr:row>41</xdr:row>
      <xdr:rowOff>38100</xdr:rowOff>
    </xdr:to>
    <xdr:graphicFrame>
      <xdr:nvGraphicFramePr>
        <xdr:cNvPr id="2" name="Chart 3"/>
        <xdr:cNvGraphicFramePr/>
      </xdr:nvGraphicFramePr>
      <xdr:xfrm>
        <a:off x="0" y="3962400"/>
        <a:ext cx="7115175" cy="3905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2.8515625" style="13" customWidth="1"/>
    <col min="8" max="16384" width="9.140625" style="13" customWidth="1"/>
  </cols>
  <sheetData>
    <row r="1" spans="1:17" ht="70.5" customHeight="1">
      <c r="A1" s="214"/>
      <c r="B1" s="215" t="s">
        <v>214</v>
      </c>
      <c r="C1" s="216"/>
      <c r="D1" s="217"/>
      <c r="E1" s="217"/>
      <c r="F1" s="217"/>
      <c r="G1" s="217"/>
      <c r="H1" s="218"/>
      <c r="I1" s="44"/>
      <c r="J1" s="76"/>
      <c r="K1" s="76"/>
      <c r="L1" s="76"/>
      <c r="M1" s="76"/>
      <c r="N1" s="76"/>
      <c r="O1" s="76"/>
      <c r="P1" s="76"/>
      <c r="Q1" s="76"/>
    </row>
    <row r="2" spans="1:9" ht="15">
      <c r="A2" s="219" t="s">
        <v>194</v>
      </c>
      <c r="B2" s="219"/>
      <c r="C2" s="219"/>
      <c r="D2" s="219"/>
      <c r="E2" s="219"/>
      <c r="F2" s="219"/>
      <c r="G2" s="219"/>
      <c r="H2" s="44"/>
      <c r="I2" s="44"/>
    </row>
    <row r="3" spans="1:11" ht="26.25" customHeight="1">
      <c r="A3" s="219"/>
      <c r="B3" s="221" t="s">
        <v>215</v>
      </c>
      <c r="C3" s="221"/>
      <c r="D3" s="222"/>
      <c r="E3" s="222"/>
      <c r="F3" s="238" t="s">
        <v>230</v>
      </c>
      <c r="G3" s="219"/>
      <c r="H3" s="44"/>
      <c r="I3" s="44"/>
      <c r="K3" s="13" t="s">
        <v>216</v>
      </c>
    </row>
    <row r="4" spans="1:9" ht="15">
      <c r="A4" s="219"/>
      <c r="B4" s="241" t="s">
        <v>219</v>
      </c>
      <c r="C4" s="222"/>
      <c r="D4" s="222"/>
      <c r="E4" s="222"/>
      <c r="F4" s="333" t="s">
        <v>262</v>
      </c>
      <c r="G4" s="219"/>
      <c r="H4" s="44"/>
      <c r="I4" s="44"/>
    </row>
    <row r="5" spans="1:9" ht="15">
      <c r="A5" s="219"/>
      <c r="B5" s="241" t="s">
        <v>217</v>
      </c>
      <c r="C5" s="222"/>
      <c r="D5" s="222"/>
      <c r="E5" s="222"/>
      <c r="F5" s="333"/>
      <c r="G5" s="219"/>
      <c r="H5" s="44"/>
      <c r="I5" s="44"/>
    </row>
    <row r="6" spans="1:9" ht="15">
      <c r="A6" s="219"/>
      <c r="B6" s="241" t="s">
        <v>218</v>
      </c>
      <c r="C6" s="222"/>
      <c r="D6" s="222"/>
      <c r="E6" s="222"/>
      <c r="F6" s="333"/>
      <c r="G6" s="219"/>
      <c r="H6" s="44"/>
      <c r="I6" s="44"/>
    </row>
    <row r="7" spans="1:9" ht="15">
      <c r="A7" s="219"/>
      <c r="B7" s="241" t="s">
        <v>220</v>
      </c>
      <c r="C7" s="222"/>
      <c r="D7" s="222"/>
      <c r="E7" s="222"/>
      <c r="F7" s="333"/>
      <c r="G7" s="219"/>
      <c r="H7" s="44"/>
      <c r="I7" s="44"/>
    </row>
    <row r="8" spans="1:9" ht="15" customHeight="1">
      <c r="A8" s="219"/>
      <c r="B8" s="241" t="s">
        <v>221</v>
      </c>
      <c r="C8" s="222"/>
      <c r="D8" s="222"/>
      <c r="E8" s="222"/>
      <c r="F8" s="333" t="s">
        <v>231</v>
      </c>
      <c r="G8" s="219"/>
      <c r="H8" s="44"/>
      <c r="I8" s="44"/>
    </row>
    <row r="9" spans="1:9" ht="15" customHeight="1">
      <c r="A9" s="219"/>
      <c r="B9" s="241" t="s">
        <v>232</v>
      </c>
      <c r="C9" s="222"/>
      <c r="D9" s="222"/>
      <c r="E9" s="222"/>
      <c r="F9" s="333"/>
      <c r="G9" s="219"/>
      <c r="H9" s="44"/>
      <c r="I9" s="44"/>
    </row>
    <row r="10" spans="1:9" ht="15" customHeight="1">
      <c r="A10" s="219"/>
      <c r="B10" s="241" t="s">
        <v>233</v>
      </c>
      <c r="C10" s="222"/>
      <c r="D10" s="222"/>
      <c r="E10" s="222"/>
      <c r="F10" s="333"/>
      <c r="G10" s="219"/>
      <c r="H10" s="44"/>
      <c r="I10" s="44"/>
    </row>
    <row r="11" spans="1:9" ht="15" customHeight="1">
      <c r="A11" s="219"/>
      <c r="B11" s="241" t="s">
        <v>285</v>
      </c>
      <c r="C11" s="222"/>
      <c r="D11" s="222"/>
      <c r="E11" s="222"/>
      <c r="F11" s="333"/>
      <c r="G11" s="219"/>
      <c r="H11" s="44"/>
      <c r="I11" s="44"/>
    </row>
    <row r="12" spans="1:9" ht="15">
      <c r="A12" s="219"/>
      <c r="B12" s="241" t="s">
        <v>222</v>
      </c>
      <c r="C12" s="222"/>
      <c r="D12" s="222"/>
      <c r="E12" s="222"/>
      <c r="F12" s="333"/>
      <c r="G12" s="219"/>
      <c r="H12" s="44"/>
      <c r="I12" s="44"/>
    </row>
    <row r="13" spans="1:9" ht="15">
      <c r="A13" s="219"/>
      <c r="B13" s="241"/>
      <c r="C13" s="222"/>
      <c r="D13" s="222"/>
      <c r="E13" s="222"/>
      <c r="F13" s="309"/>
      <c r="G13" s="219"/>
      <c r="H13" s="44"/>
      <c r="I13" s="44"/>
    </row>
    <row r="14" spans="1:7" s="76" customFormat="1" ht="15">
      <c r="A14" s="312"/>
      <c r="B14" s="313"/>
      <c r="C14" s="314"/>
      <c r="D14" s="314"/>
      <c r="E14" s="314"/>
      <c r="F14" s="315"/>
      <c r="G14" s="312"/>
    </row>
    <row r="15" spans="1:9" ht="22.5" customHeight="1">
      <c r="A15" s="219"/>
      <c r="B15" s="225" t="s">
        <v>303</v>
      </c>
      <c r="D15" s="230"/>
      <c r="E15" s="239"/>
      <c r="F15" s="230"/>
      <c r="G15" s="219"/>
      <c r="H15" s="44"/>
      <c r="I15" s="44"/>
    </row>
    <row r="16" spans="1:9" ht="22.5" customHeight="1">
      <c r="A16" s="219"/>
      <c r="B16" s="277" t="s">
        <v>286</v>
      </c>
      <c r="D16" s="230"/>
      <c r="E16" s="230"/>
      <c r="F16" s="230"/>
      <c r="G16" s="219"/>
      <c r="H16" s="44"/>
      <c r="I16" s="44"/>
    </row>
    <row r="17" spans="1:9" ht="24" customHeight="1">
      <c r="A17" s="219"/>
      <c r="B17" s="225" t="s">
        <v>304</v>
      </c>
      <c r="C17" s="219"/>
      <c r="D17" s="219"/>
      <c r="F17" s="219"/>
      <c r="G17" s="219"/>
      <c r="H17" s="44"/>
      <c r="I17" s="44"/>
    </row>
    <row r="18" spans="1:9" ht="54.75" customHeight="1">
      <c r="A18" s="219"/>
      <c r="B18" s="331" t="s">
        <v>223</v>
      </c>
      <c r="C18" s="331"/>
      <c r="D18" s="331"/>
      <c r="E18" s="331"/>
      <c r="F18" s="331"/>
      <c r="G18" s="219"/>
      <c r="H18" s="44"/>
      <c r="I18" s="44"/>
    </row>
    <row r="19" spans="1:9" ht="22.5" customHeight="1">
      <c r="A19" s="219"/>
      <c r="B19" s="225" t="s">
        <v>305</v>
      </c>
      <c r="D19" s="230"/>
      <c r="E19" s="239"/>
      <c r="F19" s="230"/>
      <c r="G19" s="219"/>
      <c r="H19" s="44"/>
      <c r="I19" s="44"/>
    </row>
    <row r="20" spans="1:9" ht="22.5" customHeight="1">
      <c r="A20" s="219"/>
      <c r="B20" s="227" t="s">
        <v>224</v>
      </c>
      <c r="D20" s="230"/>
      <c r="E20" s="239"/>
      <c r="F20" s="230"/>
      <c r="G20" s="219"/>
      <c r="H20" s="44"/>
      <c r="I20" s="44"/>
    </row>
    <row r="21" spans="1:9" ht="22.5" customHeight="1">
      <c r="A21" s="219"/>
      <c r="B21" s="225" t="s">
        <v>225</v>
      </c>
      <c r="C21" s="229"/>
      <c r="D21" s="230"/>
      <c r="E21" s="230"/>
      <c r="F21" s="230"/>
      <c r="G21" s="219"/>
      <c r="H21" s="44"/>
      <c r="I21" s="44"/>
    </row>
    <row r="22" spans="1:9" ht="72" customHeight="1">
      <c r="A22" s="219"/>
      <c r="B22" s="332" t="s">
        <v>263</v>
      </c>
      <c r="C22" s="334"/>
      <c r="D22" s="334"/>
      <c r="E22" s="334"/>
      <c r="F22" s="334"/>
      <c r="G22" s="219"/>
      <c r="H22" s="44"/>
      <c r="I22" s="44"/>
    </row>
    <row r="23" spans="1:9" ht="22.5" customHeight="1">
      <c r="A23" s="219"/>
      <c r="B23" s="225" t="s">
        <v>226</v>
      </c>
      <c r="C23" s="229"/>
      <c r="D23" s="230"/>
      <c r="E23" s="230"/>
      <c r="F23" s="230"/>
      <c r="G23" s="219"/>
      <c r="H23" s="44"/>
      <c r="I23" s="44"/>
    </row>
    <row r="24" spans="1:9" ht="63.75" customHeight="1">
      <c r="A24" s="219"/>
      <c r="B24" s="332" t="s">
        <v>227</v>
      </c>
      <c r="C24" s="329"/>
      <c r="D24" s="329"/>
      <c r="E24" s="329"/>
      <c r="F24" s="329"/>
      <c r="G24" s="219"/>
      <c r="H24" s="44"/>
      <c r="I24" s="44"/>
    </row>
    <row r="25" spans="1:9" ht="22.5" customHeight="1">
      <c r="A25" s="219"/>
      <c r="B25" s="225" t="s">
        <v>234</v>
      </c>
      <c r="C25" s="229"/>
      <c r="D25" s="230"/>
      <c r="E25" s="230"/>
      <c r="F25" s="230"/>
      <c r="G25" s="219"/>
      <c r="H25" s="44"/>
      <c r="I25" s="44"/>
    </row>
    <row r="26" spans="1:9" ht="33.75" customHeight="1">
      <c r="A26" s="219"/>
      <c r="B26" s="332" t="s">
        <v>264</v>
      </c>
      <c r="C26" s="329"/>
      <c r="D26" s="329"/>
      <c r="E26" s="329"/>
      <c r="F26" s="329"/>
      <c r="G26" s="219"/>
      <c r="H26" s="44"/>
      <c r="I26" s="44"/>
    </row>
    <row r="27" spans="1:9" ht="22.5" customHeight="1">
      <c r="A27" s="219"/>
      <c r="B27" s="225" t="s">
        <v>235</v>
      </c>
      <c r="C27" s="229"/>
      <c r="D27" s="230"/>
      <c r="E27" s="230"/>
      <c r="F27" s="230"/>
      <c r="G27" s="219"/>
      <c r="H27" s="44"/>
      <c r="I27" s="44"/>
    </row>
    <row r="28" spans="1:9" ht="56.25" customHeight="1">
      <c r="A28" s="219"/>
      <c r="B28" s="332" t="s">
        <v>236</v>
      </c>
      <c r="C28" s="329"/>
      <c r="D28" s="329"/>
      <c r="E28" s="329"/>
      <c r="F28" s="329"/>
      <c r="G28" s="219"/>
      <c r="H28" s="44"/>
      <c r="I28" s="44"/>
    </row>
    <row r="29" spans="1:14" ht="22.5" customHeight="1">
      <c r="A29" s="219"/>
      <c r="B29" s="225" t="s">
        <v>277</v>
      </c>
      <c r="C29" s="229"/>
      <c r="D29" s="230"/>
      <c r="E29" s="230"/>
      <c r="F29" s="230"/>
      <c r="G29" s="219"/>
      <c r="H29" s="44"/>
      <c r="I29" s="44"/>
      <c r="J29" s="328"/>
      <c r="K29" s="329"/>
      <c r="L29" s="329"/>
      <c r="M29" s="329"/>
      <c r="N29" s="329"/>
    </row>
    <row r="30" spans="1:9" ht="24" customHeight="1">
      <c r="A30" s="219"/>
      <c r="B30" s="330" t="s">
        <v>278</v>
      </c>
      <c r="C30" s="331"/>
      <c r="D30" s="331"/>
      <c r="E30" s="331"/>
      <c r="F30" s="331"/>
      <c r="G30" s="219"/>
      <c r="H30" s="44"/>
      <c r="I30" s="44"/>
    </row>
    <row r="31" spans="1:9" ht="22.5" customHeight="1">
      <c r="A31" s="219"/>
      <c r="B31" s="225" t="s">
        <v>276</v>
      </c>
      <c r="C31" s="229"/>
      <c r="D31" s="230"/>
      <c r="E31" s="230"/>
      <c r="F31" s="230"/>
      <c r="G31" s="219"/>
      <c r="H31" s="44"/>
      <c r="I31" s="44"/>
    </row>
    <row r="32" spans="1:9" ht="15">
      <c r="A32" s="219"/>
      <c r="B32" s="227" t="s">
        <v>228</v>
      </c>
      <c r="D32" s="230"/>
      <c r="E32" s="239"/>
      <c r="F32" s="230"/>
      <c r="G32" s="219"/>
      <c r="H32" s="44"/>
      <c r="I32" s="44"/>
    </row>
    <row r="33" spans="1:9" ht="15">
      <c r="A33" s="219"/>
      <c r="B33" s="227" t="s">
        <v>229</v>
      </c>
      <c r="D33" s="230"/>
      <c r="E33" s="239"/>
      <c r="F33" s="230"/>
      <c r="G33" s="219"/>
      <c r="H33" s="44"/>
      <c r="I33" s="44"/>
    </row>
    <row r="34" spans="1:9" ht="15">
      <c r="A34" s="219"/>
      <c r="B34" s="219"/>
      <c r="C34" s="219"/>
      <c r="D34" s="219"/>
      <c r="E34" s="219"/>
      <c r="F34" s="219"/>
      <c r="G34" s="219"/>
      <c r="H34" s="44"/>
      <c r="I34" s="44"/>
    </row>
    <row r="35" spans="1:9" ht="36.75" customHeight="1">
      <c r="A35" s="240"/>
      <c r="B35" s="240"/>
      <c r="C35" s="240"/>
      <c r="D35" s="240"/>
      <c r="E35" s="240"/>
      <c r="F35" s="240"/>
      <c r="G35" s="240"/>
      <c r="H35" s="44"/>
      <c r="I35" s="44"/>
    </row>
    <row r="36" spans="1:9" ht="15">
      <c r="A36" s="240"/>
      <c r="B36" s="240"/>
      <c r="C36" s="240"/>
      <c r="D36" s="240"/>
      <c r="E36" s="240"/>
      <c r="F36" s="240"/>
      <c r="G36" s="240"/>
      <c r="H36" s="44"/>
      <c r="I36" s="44"/>
    </row>
    <row r="37" spans="1:9" s="14" customFormat="1" ht="15">
      <c r="A37" s="57"/>
      <c r="B37" s="57"/>
      <c r="C37" s="57"/>
      <c r="D37" s="57"/>
      <c r="E37" s="57"/>
      <c r="F37" s="57"/>
      <c r="G37" s="57"/>
      <c r="H37" s="57"/>
      <c r="I37" s="57"/>
    </row>
    <row r="38" spans="1:9" ht="15">
      <c r="A38" s="14"/>
      <c r="B38" s="57"/>
      <c r="C38" s="57"/>
      <c r="D38" s="57"/>
      <c r="E38" s="57"/>
      <c r="F38" s="57"/>
      <c r="G38" s="57"/>
      <c r="H38" s="44"/>
      <c r="I38" s="44"/>
    </row>
    <row r="39" spans="1:8" ht="15">
      <c r="A39" s="44"/>
      <c r="B39" s="44"/>
      <c r="C39" s="44"/>
      <c r="D39" s="44"/>
      <c r="E39" s="44"/>
      <c r="F39" s="44"/>
      <c r="G39" s="44"/>
      <c r="H39" s="44"/>
    </row>
    <row r="40" spans="1:8" ht="15">
      <c r="A40" s="44"/>
      <c r="B40" s="44"/>
      <c r="C40" s="44"/>
      <c r="D40" s="44"/>
      <c r="E40" s="44"/>
      <c r="F40" s="44"/>
      <c r="G40" s="44"/>
      <c r="H40" s="44"/>
    </row>
    <row r="41" spans="1:8" ht="15">
      <c r="A41" s="44"/>
      <c r="B41" s="44"/>
      <c r="C41" s="44"/>
      <c r="D41" s="44"/>
      <c r="E41" s="44"/>
      <c r="F41" s="44"/>
      <c r="G41" s="44"/>
      <c r="H41" s="44"/>
    </row>
    <row r="42" spans="1:8" ht="15">
      <c r="A42" s="44"/>
      <c r="B42" s="44"/>
      <c r="C42" s="44"/>
      <c r="D42" s="44"/>
      <c r="E42" s="44"/>
      <c r="F42" s="44"/>
      <c r="G42" s="44"/>
      <c r="H42" s="44"/>
    </row>
    <row r="43" spans="1:8" ht="15">
      <c r="A43" s="44"/>
      <c r="G43" s="44"/>
      <c r="H43" s="44"/>
    </row>
  </sheetData>
  <sheetProtection password="DBAD" sheet="1" objects="1" scenarios="1" selectLockedCells="1"/>
  <mergeCells count="9">
    <mergeCell ref="J29:N29"/>
    <mergeCell ref="B30:F30"/>
    <mergeCell ref="B28:F28"/>
    <mergeCell ref="F4:F7"/>
    <mergeCell ref="F8:F12"/>
    <mergeCell ref="B18:F18"/>
    <mergeCell ref="B22:F22"/>
    <mergeCell ref="B24:F24"/>
    <mergeCell ref="B26:F26"/>
  </mergeCells>
  <hyperlinks>
    <hyperlink ref="B9" location="'Appendix A - Detail Exp Sheet'!A1" display="   -  Appendix A - Detail Expense Sheet"/>
    <hyperlink ref="B5" location="'Step 2 - Annual Cash Budget'!A1" display="   -  Annual Cash Budget"/>
    <hyperlink ref="B4" location="'Step 1 - Milk Income'!A1" display="   -  Milk Income worksheet to calculate monthly milksolids income"/>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35"/>
  <sheetViews>
    <sheetView showGridLines="0" showZeros="0" zoomScalePageLayoutView="0" workbookViewId="0" topLeftCell="A1">
      <selection activeCell="A1" sqref="A1"/>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10.28125" style="13" customWidth="1"/>
    <col min="8" max="16384" width="9.140625" style="13" customWidth="1"/>
  </cols>
  <sheetData>
    <row r="1" spans="1:8" ht="48.75" customHeight="1">
      <c r="A1" s="214"/>
      <c r="B1" s="215" t="s">
        <v>193</v>
      </c>
      <c r="C1" s="216"/>
      <c r="D1" s="217"/>
      <c r="E1" s="217"/>
      <c r="F1" s="217"/>
      <c r="G1" s="217"/>
      <c r="H1" s="218"/>
    </row>
    <row r="2" spans="1:8" ht="15">
      <c r="A2" s="219" t="s">
        <v>194</v>
      </c>
      <c r="B2" s="219"/>
      <c r="C2" s="219"/>
      <c r="D2" s="219"/>
      <c r="E2" s="219"/>
      <c r="F2" s="219"/>
      <c r="G2" s="219"/>
      <c r="H2" s="44"/>
    </row>
    <row r="3" spans="1:8" ht="15">
      <c r="A3" s="219"/>
      <c r="B3" s="220" t="s">
        <v>195</v>
      </c>
      <c r="C3" s="221"/>
      <c r="D3" s="222"/>
      <c r="E3" s="222"/>
      <c r="F3" s="222"/>
      <c r="G3" s="222"/>
      <c r="H3" s="44"/>
    </row>
    <row r="4" spans="1:8" ht="15">
      <c r="A4" s="219"/>
      <c r="B4" s="221"/>
      <c r="C4" s="221"/>
      <c r="D4" s="222"/>
      <c r="E4" s="222"/>
      <c r="F4" s="222"/>
      <c r="G4" s="222"/>
      <c r="H4" s="44"/>
    </row>
    <row r="5" spans="1:8" ht="15.75">
      <c r="A5" s="219"/>
      <c r="B5" s="273" t="s">
        <v>279</v>
      </c>
      <c r="C5" s="222"/>
      <c r="D5" s="222"/>
      <c r="E5" s="222"/>
      <c r="F5" s="222"/>
      <c r="G5" s="222"/>
      <c r="H5" s="44"/>
    </row>
    <row r="6" spans="1:8" ht="15">
      <c r="A6" s="219"/>
      <c r="B6" s="221" t="s">
        <v>256</v>
      </c>
      <c r="C6" s="222"/>
      <c r="D6" s="222"/>
      <c r="E6" s="222"/>
      <c r="F6" s="222"/>
      <c r="G6" s="222"/>
      <c r="H6" s="44"/>
    </row>
    <row r="7" spans="1:8" ht="15.75">
      <c r="A7" s="219"/>
      <c r="B7" s="222" t="s">
        <v>249</v>
      </c>
      <c r="C7" s="222"/>
      <c r="D7" s="222"/>
      <c r="E7" s="222"/>
      <c r="F7" s="222"/>
      <c r="G7" s="222"/>
      <c r="H7" s="44"/>
    </row>
    <row r="8" spans="1:8" ht="15.75">
      <c r="A8" s="219"/>
      <c r="B8" s="222" t="s">
        <v>250</v>
      </c>
      <c r="C8" s="222"/>
      <c r="D8" s="222"/>
      <c r="E8" s="222"/>
      <c r="F8" s="222"/>
      <c r="G8" s="222"/>
      <c r="H8" s="44"/>
    </row>
    <row r="9" spans="1:8" ht="15.75">
      <c r="A9" s="219"/>
      <c r="B9" s="222" t="s">
        <v>251</v>
      </c>
      <c r="C9" s="222"/>
      <c r="D9" s="222"/>
      <c r="E9" s="222"/>
      <c r="F9" s="222"/>
      <c r="G9" s="222"/>
      <c r="H9" s="44"/>
    </row>
    <row r="10" spans="1:8" ht="15.75">
      <c r="A10" s="219"/>
      <c r="B10" s="273" t="s">
        <v>280</v>
      </c>
      <c r="C10" s="222"/>
      <c r="D10" s="222"/>
      <c r="E10" s="222"/>
      <c r="F10" s="222"/>
      <c r="G10" s="222"/>
      <c r="H10" s="44"/>
    </row>
    <row r="11" spans="1:8" ht="15.75">
      <c r="A11" s="219"/>
      <c r="B11" s="222" t="s">
        <v>253</v>
      </c>
      <c r="C11" s="222"/>
      <c r="D11" s="222"/>
      <c r="E11" s="222"/>
      <c r="F11" s="222"/>
      <c r="G11" s="222"/>
      <c r="H11" s="44"/>
    </row>
    <row r="12" spans="1:8" ht="15.75">
      <c r="A12" s="219"/>
      <c r="B12" s="222" t="s">
        <v>252</v>
      </c>
      <c r="C12" s="222"/>
      <c r="D12" s="222"/>
      <c r="E12" s="222"/>
      <c r="F12" s="222"/>
      <c r="G12" s="222"/>
      <c r="H12" s="44"/>
    </row>
    <row r="13" spans="1:8" ht="15">
      <c r="A13" s="219"/>
      <c r="B13" s="221" t="s">
        <v>254</v>
      </c>
      <c r="C13" s="222"/>
      <c r="D13" s="222"/>
      <c r="E13" s="222"/>
      <c r="F13" s="222"/>
      <c r="G13" s="222"/>
      <c r="H13" s="44"/>
    </row>
    <row r="14" spans="1:8" ht="15.75">
      <c r="A14" s="219"/>
      <c r="B14" s="222" t="s">
        <v>212</v>
      </c>
      <c r="C14" s="222"/>
      <c r="D14" s="222"/>
      <c r="E14" s="222"/>
      <c r="F14" s="222"/>
      <c r="G14" s="222"/>
      <c r="H14" s="44"/>
    </row>
    <row r="15" spans="1:8" ht="15.75">
      <c r="A15" s="219"/>
      <c r="B15" s="222" t="s">
        <v>196</v>
      </c>
      <c r="C15" s="222"/>
      <c r="D15" s="222"/>
      <c r="E15" s="222"/>
      <c r="F15" s="222"/>
      <c r="G15" s="222"/>
      <c r="H15" s="44"/>
    </row>
    <row r="16" spans="1:8" ht="15.75">
      <c r="A16" s="219"/>
      <c r="B16" s="222" t="s">
        <v>211</v>
      </c>
      <c r="C16" s="222"/>
      <c r="D16" s="222"/>
      <c r="E16" s="222"/>
      <c r="F16" s="222"/>
      <c r="G16" s="222"/>
      <c r="H16" s="44"/>
    </row>
    <row r="17" spans="1:8" ht="15.75">
      <c r="A17" s="219"/>
      <c r="B17" s="222" t="s">
        <v>197</v>
      </c>
      <c r="C17" s="222"/>
      <c r="D17" s="222"/>
      <c r="E17" s="222"/>
      <c r="F17" s="222"/>
      <c r="G17" s="222"/>
      <c r="H17" s="44"/>
    </row>
    <row r="18" spans="1:8" ht="15.75">
      <c r="A18" s="219"/>
      <c r="B18" s="222" t="s">
        <v>198</v>
      </c>
      <c r="C18" s="222"/>
      <c r="D18" s="222"/>
      <c r="E18" s="222"/>
      <c r="F18" s="222"/>
      <c r="G18" s="222"/>
      <c r="H18" s="44"/>
    </row>
    <row r="19" spans="1:8" ht="15.75">
      <c r="A19" s="219"/>
      <c r="B19" s="222" t="s">
        <v>199</v>
      </c>
      <c r="C19" s="222"/>
      <c r="D19" s="222"/>
      <c r="E19" s="222"/>
      <c r="F19" s="222"/>
      <c r="G19" s="222"/>
      <c r="H19" s="44"/>
    </row>
    <row r="20" spans="1:8" ht="15.75">
      <c r="A20" s="219"/>
      <c r="B20" s="222" t="s">
        <v>200</v>
      </c>
      <c r="C20" s="222"/>
      <c r="D20" s="222"/>
      <c r="E20" s="222"/>
      <c r="F20" s="222"/>
      <c r="G20" s="222"/>
      <c r="H20" s="44"/>
    </row>
    <row r="21" spans="1:8" ht="15.75">
      <c r="A21" s="219"/>
      <c r="B21" s="222" t="s">
        <v>201</v>
      </c>
      <c r="C21" s="222"/>
      <c r="D21" s="222"/>
      <c r="E21" s="222"/>
      <c r="F21" s="222"/>
      <c r="G21" s="222"/>
      <c r="H21" s="44"/>
    </row>
    <row r="22" spans="1:8" ht="15.75">
      <c r="A22" s="219"/>
      <c r="B22" s="222" t="s">
        <v>261</v>
      </c>
      <c r="C22" s="222"/>
      <c r="D22" s="222"/>
      <c r="E22" s="222"/>
      <c r="F22" s="222"/>
      <c r="G22" s="222"/>
      <c r="H22" s="44"/>
    </row>
    <row r="23" spans="1:8" ht="15">
      <c r="A23" s="219"/>
      <c r="B23" s="221" t="s">
        <v>255</v>
      </c>
      <c r="C23" s="222"/>
      <c r="D23" s="222"/>
      <c r="E23" s="222"/>
      <c r="F23" s="222"/>
      <c r="G23" s="222"/>
      <c r="H23" s="44"/>
    </row>
    <row r="24" spans="1:8" ht="15.75">
      <c r="A24" s="219"/>
      <c r="B24" s="222" t="s">
        <v>202</v>
      </c>
      <c r="C24" s="222"/>
      <c r="D24" s="222"/>
      <c r="E24" s="222"/>
      <c r="F24" s="222"/>
      <c r="G24" s="222"/>
      <c r="H24" s="44"/>
    </row>
    <row r="25" spans="1:8" ht="15.75">
      <c r="A25" s="219"/>
      <c r="B25" s="222" t="s">
        <v>213</v>
      </c>
      <c r="C25" s="222"/>
      <c r="D25" s="222"/>
      <c r="E25" s="222"/>
      <c r="F25" s="222"/>
      <c r="G25" s="222"/>
      <c r="H25" s="44"/>
    </row>
    <row r="26" spans="1:8" ht="15">
      <c r="A26" s="219"/>
      <c r="B26" s="221" t="s">
        <v>258</v>
      </c>
      <c r="C26" s="222"/>
      <c r="D26" s="222"/>
      <c r="E26" s="222"/>
      <c r="F26" s="222"/>
      <c r="G26" s="222"/>
      <c r="H26" s="44"/>
    </row>
    <row r="27" spans="1:8" ht="15.75">
      <c r="A27" s="219"/>
      <c r="B27" s="222" t="s">
        <v>259</v>
      </c>
      <c r="C27" s="222"/>
      <c r="D27" s="222"/>
      <c r="E27" s="222"/>
      <c r="F27" s="222"/>
      <c r="G27" s="222"/>
      <c r="H27" s="44"/>
    </row>
    <row r="28" spans="1:8" ht="15.75">
      <c r="A28" s="219"/>
      <c r="B28" s="222" t="s">
        <v>260</v>
      </c>
      <c r="C28" s="222"/>
      <c r="D28" s="222"/>
      <c r="E28" s="222"/>
      <c r="F28" s="222"/>
      <c r="G28" s="222"/>
      <c r="H28" s="44"/>
    </row>
    <row r="29" spans="1:8" ht="15">
      <c r="A29" s="219"/>
      <c r="B29" s="221" t="s">
        <v>257</v>
      </c>
      <c r="C29" s="222"/>
      <c r="D29" s="222"/>
      <c r="E29" s="222"/>
      <c r="F29" s="222"/>
      <c r="G29" s="222"/>
      <c r="H29" s="44"/>
    </row>
    <row r="30" spans="1:8" ht="15.75">
      <c r="A30" s="219"/>
      <c r="B30" s="222" t="s">
        <v>203</v>
      </c>
      <c r="C30" s="222"/>
      <c r="D30" s="222"/>
      <c r="E30" s="222"/>
      <c r="F30" s="222"/>
      <c r="G30" s="222"/>
      <c r="H30" s="44"/>
    </row>
    <row r="31" spans="1:8" ht="15.75">
      <c r="A31" s="219"/>
      <c r="B31" s="222" t="s">
        <v>204</v>
      </c>
      <c r="C31" s="223"/>
      <c r="D31" s="222"/>
      <c r="E31" s="222"/>
      <c r="F31" s="222"/>
      <c r="G31" s="222"/>
      <c r="H31" s="44"/>
    </row>
    <row r="32" spans="1:8" ht="15">
      <c r="A32" s="219"/>
      <c r="B32" s="222"/>
      <c r="C32" s="224"/>
      <c r="D32" s="224"/>
      <c r="E32" s="224"/>
      <c r="F32" s="224"/>
      <c r="G32" s="222"/>
      <c r="H32" s="44"/>
    </row>
    <row r="33" spans="1:8" ht="15">
      <c r="A33" s="219"/>
      <c r="B33" s="225"/>
      <c r="C33" s="219"/>
      <c r="D33" s="219"/>
      <c r="E33" s="219"/>
      <c r="F33" s="219"/>
      <c r="G33" s="219"/>
      <c r="H33" s="44"/>
    </row>
    <row r="34" spans="1:8" ht="15">
      <c r="A34" s="214"/>
      <c r="B34" s="226" t="s">
        <v>281</v>
      </c>
      <c r="C34" s="214"/>
      <c r="D34" s="214"/>
      <c r="E34" s="214"/>
      <c r="F34" s="214"/>
      <c r="G34" s="214"/>
      <c r="H34" s="44"/>
    </row>
    <row r="35" spans="1:8" ht="15">
      <c r="A35" s="219"/>
      <c r="B35" s="227"/>
      <c r="C35" s="227"/>
      <c r="D35" s="227"/>
      <c r="E35" s="227"/>
      <c r="F35" s="227"/>
      <c r="G35" s="219"/>
      <c r="H35" s="44"/>
    </row>
    <row r="36" spans="1:8" ht="15">
      <c r="A36" s="219"/>
      <c r="B36" s="228" t="s">
        <v>205</v>
      </c>
      <c r="C36" s="227"/>
      <c r="D36" s="227"/>
      <c r="E36" s="227"/>
      <c r="F36" s="227"/>
      <c r="G36" s="219"/>
      <c r="H36" s="44"/>
    </row>
    <row r="37" spans="1:8" ht="15">
      <c r="A37" s="219"/>
      <c r="B37" s="227" t="s">
        <v>206</v>
      </c>
      <c r="C37" s="227"/>
      <c r="D37" s="227"/>
      <c r="E37" s="227"/>
      <c r="F37" s="227"/>
      <c r="G37" s="219"/>
      <c r="H37" s="44"/>
    </row>
    <row r="38" spans="1:8" ht="15">
      <c r="A38" s="219"/>
      <c r="B38" s="227"/>
      <c r="C38" s="227"/>
      <c r="D38" s="227"/>
      <c r="E38" s="227"/>
      <c r="F38" s="227"/>
      <c r="G38" s="219"/>
      <c r="H38" s="44"/>
    </row>
    <row r="39" spans="1:8" ht="15">
      <c r="A39" s="219"/>
      <c r="B39" s="227"/>
      <c r="C39" s="227"/>
      <c r="D39" s="227"/>
      <c r="E39" s="227"/>
      <c r="F39" s="227"/>
      <c r="G39" s="219"/>
      <c r="H39" s="44"/>
    </row>
    <row r="40" spans="1:8" ht="15">
      <c r="A40" s="219"/>
      <c r="B40" s="227"/>
      <c r="C40" s="227"/>
      <c r="D40" s="227"/>
      <c r="E40" s="227"/>
      <c r="F40" s="227"/>
      <c r="G40" s="219"/>
      <c r="H40" s="44"/>
    </row>
    <row r="41" spans="1:8" ht="15">
      <c r="A41" s="219"/>
      <c r="B41" s="227"/>
      <c r="C41" s="227"/>
      <c r="D41" s="227"/>
      <c r="E41" s="227"/>
      <c r="F41" s="227"/>
      <c r="G41" s="219"/>
      <c r="H41" s="44"/>
    </row>
    <row r="42" spans="1:8" ht="15">
      <c r="A42" s="219"/>
      <c r="B42" s="227"/>
      <c r="C42" s="227"/>
      <c r="D42" s="227"/>
      <c r="E42" s="227"/>
      <c r="F42" s="227"/>
      <c r="G42" s="219"/>
      <c r="H42" s="44"/>
    </row>
    <row r="43" spans="1:8" ht="15">
      <c r="A43" s="219"/>
      <c r="B43" s="227"/>
      <c r="C43" s="227"/>
      <c r="D43" s="227"/>
      <c r="E43" s="227"/>
      <c r="F43" s="227"/>
      <c r="G43" s="219"/>
      <c r="H43" s="44"/>
    </row>
    <row r="44" spans="1:8" ht="15">
      <c r="A44" s="219"/>
      <c r="B44" s="227"/>
      <c r="C44" s="227"/>
      <c r="D44" s="227"/>
      <c r="E44" s="227"/>
      <c r="F44" s="227"/>
      <c r="G44" s="219"/>
      <c r="H44" s="44"/>
    </row>
    <row r="45" spans="1:8" ht="15">
      <c r="A45" s="219"/>
      <c r="B45" s="225"/>
      <c r="C45" s="229"/>
      <c r="D45" s="230"/>
      <c r="E45" s="230"/>
      <c r="F45" s="230"/>
      <c r="G45" s="219"/>
      <c r="H45" s="44"/>
    </row>
    <row r="46" spans="1:8" ht="15">
      <c r="A46" s="219"/>
      <c r="B46" s="225"/>
      <c r="C46" s="229"/>
      <c r="D46" s="230"/>
      <c r="E46" s="230"/>
      <c r="F46" s="230"/>
      <c r="G46" s="219"/>
      <c r="H46" s="44"/>
    </row>
    <row r="47" spans="1:8" ht="15">
      <c r="A47" s="219"/>
      <c r="B47" s="225"/>
      <c r="C47" s="229"/>
      <c r="D47" s="230"/>
      <c r="E47" s="230"/>
      <c r="F47" s="230"/>
      <c r="G47" s="219"/>
      <c r="H47" s="44"/>
    </row>
    <row r="48" spans="1:8" ht="15">
      <c r="A48" s="219"/>
      <c r="B48" s="225"/>
      <c r="C48" s="229"/>
      <c r="D48" s="230"/>
      <c r="E48" s="230"/>
      <c r="F48" s="230"/>
      <c r="G48" s="219"/>
      <c r="H48" s="44"/>
    </row>
    <row r="49" spans="1:8" ht="15">
      <c r="A49" s="219"/>
      <c r="B49" s="225"/>
      <c r="C49" s="229"/>
      <c r="D49" s="230"/>
      <c r="E49" s="230"/>
      <c r="F49" s="230"/>
      <c r="G49" s="219"/>
      <c r="H49" s="44"/>
    </row>
    <row r="50" spans="1:8" ht="15">
      <c r="A50" s="219"/>
      <c r="B50" s="228" t="s">
        <v>207</v>
      </c>
      <c r="C50" s="229"/>
      <c r="D50" s="230"/>
      <c r="E50" s="230"/>
      <c r="F50" s="230"/>
      <c r="G50" s="219"/>
      <c r="H50" s="44"/>
    </row>
    <row r="51" spans="1:8" ht="15" customHeight="1">
      <c r="A51" s="219"/>
      <c r="B51" s="534" t="s">
        <v>290</v>
      </c>
      <c r="C51" s="534"/>
      <c r="D51" s="534"/>
      <c r="E51" s="534"/>
      <c r="F51" s="534"/>
      <c r="G51" s="534"/>
      <c r="H51" s="44"/>
    </row>
    <row r="52" spans="1:8" ht="15">
      <c r="A52" s="219"/>
      <c r="B52" s="534"/>
      <c r="C52" s="534"/>
      <c r="D52" s="534"/>
      <c r="E52" s="534"/>
      <c r="F52" s="534"/>
      <c r="G52" s="534"/>
      <c r="H52" s="44"/>
    </row>
    <row r="53" spans="1:8" ht="15">
      <c r="A53" s="219"/>
      <c r="B53" s="225"/>
      <c r="C53" s="229"/>
      <c r="D53" s="230"/>
      <c r="E53" s="230"/>
      <c r="F53" s="230"/>
      <c r="G53" s="219"/>
      <c r="H53" s="44"/>
    </row>
    <row r="54" spans="1:8" ht="15">
      <c r="A54" s="219"/>
      <c r="B54" s="225"/>
      <c r="C54" s="229"/>
      <c r="D54" s="230"/>
      <c r="E54" s="230"/>
      <c r="F54" s="230"/>
      <c r="G54" s="219"/>
      <c r="H54" s="44"/>
    </row>
    <row r="55" spans="1:8" ht="15">
      <c r="A55" s="219"/>
      <c r="B55" s="225"/>
      <c r="C55" s="229"/>
      <c r="D55" s="230"/>
      <c r="E55" s="230"/>
      <c r="F55" s="230"/>
      <c r="G55" s="219"/>
      <c r="H55" s="44"/>
    </row>
    <row r="56" spans="1:8" ht="15">
      <c r="A56" s="219"/>
      <c r="B56" s="225"/>
      <c r="C56" s="229"/>
      <c r="D56" s="230"/>
      <c r="E56" s="230"/>
      <c r="F56" s="230"/>
      <c r="G56" s="219"/>
      <c r="H56" s="44"/>
    </row>
    <row r="57" spans="1:8" ht="15">
      <c r="A57" s="219"/>
      <c r="B57" s="227" t="s">
        <v>291</v>
      </c>
      <c r="C57" s="229"/>
      <c r="D57" s="230"/>
      <c r="E57" s="230"/>
      <c r="F57" s="230"/>
      <c r="G57" s="219"/>
      <c r="H57" s="44"/>
    </row>
    <row r="58" spans="1:8" ht="15">
      <c r="A58" s="219"/>
      <c r="B58" s="231" t="s">
        <v>292</v>
      </c>
      <c r="C58" s="229"/>
      <c r="D58" s="230"/>
      <c r="E58" s="230"/>
      <c r="F58" s="230"/>
      <c r="G58" s="219"/>
      <c r="H58" s="44"/>
    </row>
    <row r="59" spans="1:8" ht="15">
      <c r="A59" s="219"/>
      <c r="B59" s="227" t="s">
        <v>208</v>
      </c>
      <c r="C59" s="229"/>
      <c r="D59" s="230"/>
      <c r="E59" s="230"/>
      <c r="F59" s="230"/>
      <c r="G59" s="219"/>
      <c r="H59" s="44"/>
    </row>
    <row r="60" spans="1:8" ht="15">
      <c r="A60" s="219"/>
      <c r="B60" s="225"/>
      <c r="C60" s="229"/>
      <c r="D60" s="230"/>
      <c r="E60" s="230"/>
      <c r="F60" s="230"/>
      <c r="G60" s="219"/>
      <c r="H60" s="44"/>
    </row>
    <row r="61" spans="1:8" ht="15">
      <c r="A61" s="219"/>
      <c r="B61" s="225"/>
      <c r="C61" s="229"/>
      <c r="D61" s="230"/>
      <c r="E61" s="230"/>
      <c r="F61" s="230"/>
      <c r="G61" s="219"/>
      <c r="H61" s="44"/>
    </row>
    <row r="62" spans="1:8" ht="15">
      <c r="A62" s="219"/>
      <c r="B62" s="225"/>
      <c r="C62" s="229"/>
      <c r="D62" s="230"/>
      <c r="E62" s="230"/>
      <c r="F62" s="230"/>
      <c r="G62" s="219"/>
      <c r="H62" s="44"/>
    </row>
    <row r="63" spans="1:8" ht="15">
      <c r="A63" s="219"/>
      <c r="B63" s="225"/>
      <c r="C63" s="229"/>
      <c r="D63" s="230"/>
      <c r="E63" s="230"/>
      <c r="F63" s="230"/>
      <c r="G63" s="219"/>
      <c r="H63" s="44"/>
    </row>
    <row r="64" spans="1:8" ht="15">
      <c r="A64" s="219"/>
      <c r="B64" s="225"/>
      <c r="C64" s="229"/>
      <c r="D64" s="230"/>
      <c r="E64" s="230"/>
      <c r="F64" s="230"/>
      <c r="G64" s="219"/>
      <c r="H64" s="44"/>
    </row>
    <row r="65" spans="1:8" ht="15">
      <c r="A65" s="219"/>
      <c r="B65" s="225"/>
      <c r="C65" s="229"/>
      <c r="D65" s="230"/>
      <c r="E65" s="230"/>
      <c r="F65" s="230"/>
      <c r="G65" s="219"/>
      <c r="H65" s="44"/>
    </row>
    <row r="66" spans="1:8" ht="15">
      <c r="A66" s="219"/>
      <c r="B66" s="225"/>
      <c r="C66" s="229"/>
      <c r="D66" s="230"/>
      <c r="E66" s="230"/>
      <c r="F66" s="230"/>
      <c r="G66" s="219"/>
      <c r="H66" s="44"/>
    </row>
    <row r="67" spans="1:8" ht="15">
      <c r="A67" s="219"/>
      <c r="B67" s="225"/>
      <c r="C67" s="229"/>
      <c r="D67" s="230"/>
      <c r="E67" s="230"/>
      <c r="F67" s="230"/>
      <c r="G67" s="219"/>
      <c r="H67" s="44"/>
    </row>
    <row r="68" spans="1:8" ht="15">
      <c r="A68" s="219"/>
      <c r="B68" s="225"/>
      <c r="C68" s="229"/>
      <c r="D68" s="230"/>
      <c r="E68" s="230"/>
      <c r="F68" s="230"/>
      <c r="G68" s="219"/>
      <c r="H68" s="44"/>
    </row>
    <row r="69" spans="1:8" ht="15">
      <c r="A69" s="219"/>
      <c r="B69" s="225"/>
      <c r="C69" s="229"/>
      <c r="D69" s="230"/>
      <c r="E69" s="230"/>
      <c r="F69" s="230"/>
      <c r="G69" s="219"/>
      <c r="H69" s="44"/>
    </row>
    <row r="70" spans="1:8" ht="15">
      <c r="A70" s="219"/>
      <c r="B70" s="225"/>
      <c r="C70" s="229"/>
      <c r="D70" s="230"/>
      <c r="E70" s="230"/>
      <c r="F70" s="230"/>
      <c r="G70" s="219"/>
      <c r="H70" s="44"/>
    </row>
    <row r="71" spans="1:8" ht="15">
      <c r="A71" s="219"/>
      <c r="B71" s="225"/>
      <c r="C71" s="229"/>
      <c r="D71" s="230"/>
      <c r="E71" s="230"/>
      <c r="F71" s="230"/>
      <c r="G71" s="219"/>
      <c r="H71" s="44"/>
    </row>
    <row r="72" spans="1:8" ht="15">
      <c r="A72" s="219"/>
      <c r="B72" s="225"/>
      <c r="C72" s="229"/>
      <c r="D72" s="230"/>
      <c r="E72" s="230"/>
      <c r="F72" s="230"/>
      <c r="G72" s="219"/>
      <c r="H72" s="44"/>
    </row>
    <row r="73" spans="1:8" ht="15">
      <c r="A73" s="219"/>
      <c r="B73" s="228" t="s">
        <v>209</v>
      </c>
      <c r="C73" s="229"/>
      <c r="D73" s="230"/>
      <c r="E73" s="230"/>
      <c r="F73" s="230"/>
      <c r="G73" s="219"/>
      <c r="H73" s="44"/>
    </row>
    <row r="74" spans="1:8" ht="15" customHeight="1">
      <c r="A74" s="219"/>
      <c r="B74" s="534" t="s">
        <v>282</v>
      </c>
      <c r="C74" s="534"/>
      <c r="D74" s="534"/>
      <c r="E74" s="534"/>
      <c r="F74" s="534"/>
      <c r="G74" s="219"/>
      <c r="H74" s="44"/>
    </row>
    <row r="75" spans="1:8" ht="15">
      <c r="A75" s="219"/>
      <c r="B75" s="534"/>
      <c r="C75" s="534"/>
      <c r="D75" s="534"/>
      <c r="E75" s="534"/>
      <c r="F75" s="534"/>
      <c r="G75" s="219"/>
      <c r="H75" s="44"/>
    </row>
    <row r="76" spans="1:8" ht="15">
      <c r="A76" s="219"/>
      <c r="B76" s="225"/>
      <c r="C76" s="229"/>
      <c r="D76" s="230"/>
      <c r="E76" s="230"/>
      <c r="F76" s="230"/>
      <c r="G76" s="219"/>
      <c r="H76" s="44"/>
    </row>
    <row r="77" spans="1:8" ht="15">
      <c r="A77" s="219"/>
      <c r="B77" s="225"/>
      <c r="C77" s="229"/>
      <c r="D77" s="230"/>
      <c r="E77" s="230"/>
      <c r="F77" s="230"/>
      <c r="G77" s="219"/>
      <c r="H77" s="44"/>
    </row>
    <row r="78" spans="1:8" ht="15">
      <c r="A78" s="219"/>
      <c r="B78" s="225"/>
      <c r="C78" s="229"/>
      <c r="D78" s="230"/>
      <c r="E78" s="230"/>
      <c r="F78" s="230"/>
      <c r="G78" s="219"/>
      <c r="H78" s="44"/>
    </row>
    <row r="79" spans="1:8" ht="15">
      <c r="A79" s="219"/>
      <c r="B79" s="225"/>
      <c r="C79" s="229"/>
      <c r="D79" s="230"/>
      <c r="E79" s="230"/>
      <c r="F79" s="230"/>
      <c r="G79" s="219"/>
      <c r="H79" s="44"/>
    </row>
    <row r="80" spans="1:8" ht="15">
      <c r="A80" s="219"/>
      <c r="B80" s="228" t="s">
        <v>283</v>
      </c>
      <c r="C80" s="229"/>
      <c r="D80" s="230"/>
      <c r="E80" s="230"/>
      <c r="F80" s="230"/>
      <c r="G80" s="219"/>
      <c r="H80" s="44"/>
    </row>
    <row r="81" spans="1:8" ht="15">
      <c r="A81" s="219"/>
      <c r="B81" s="225"/>
      <c r="C81" s="229"/>
      <c r="D81" s="230"/>
      <c r="E81" s="230"/>
      <c r="F81" s="230"/>
      <c r="G81" s="219"/>
      <c r="H81" s="44"/>
    </row>
    <row r="82" spans="1:8" ht="15">
      <c r="A82" s="214"/>
      <c r="B82" s="226" t="s">
        <v>284</v>
      </c>
      <c r="C82" s="232"/>
      <c r="D82" s="233"/>
      <c r="E82" s="233"/>
      <c r="F82" s="233"/>
      <c r="G82" s="214"/>
      <c r="H82" s="44"/>
    </row>
    <row r="83" spans="1:8" ht="15">
      <c r="A83" s="219"/>
      <c r="B83" s="227"/>
      <c r="C83" s="229"/>
      <c r="D83" s="230"/>
      <c r="E83" s="230"/>
      <c r="F83" s="230"/>
      <c r="G83" s="219"/>
      <c r="H83" s="44"/>
    </row>
    <row r="84" spans="1:8" ht="15">
      <c r="A84" s="219"/>
      <c r="B84" s="228" t="s">
        <v>205</v>
      </c>
      <c r="C84" s="229"/>
      <c r="D84" s="230"/>
      <c r="E84" s="230"/>
      <c r="F84" s="230"/>
      <c r="G84" s="219"/>
      <c r="H84" s="44"/>
    </row>
    <row r="85" spans="1:8" ht="15">
      <c r="A85" s="219"/>
      <c r="B85" s="234" t="s">
        <v>206</v>
      </c>
      <c r="C85" s="229"/>
      <c r="D85" s="230"/>
      <c r="E85" s="230"/>
      <c r="F85" s="230"/>
      <c r="G85" s="219"/>
      <c r="H85" s="44"/>
    </row>
    <row r="86" spans="1:8" ht="15">
      <c r="A86" s="219"/>
      <c r="B86" s="225"/>
      <c r="C86" s="229"/>
      <c r="D86" s="230"/>
      <c r="E86" s="230"/>
      <c r="F86" s="230"/>
      <c r="G86" s="219"/>
      <c r="H86" s="44"/>
    </row>
    <row r="87" spans="1:8" ht="15">
      <c r="A87" s="219"/>
      <c r="B87" s="225"/>
      <c r="C87" s="229"/>
      <c r="D87" s="230"/>
      <c r="E87" s="230"/>
      <c r="F87" s="230"/>
      <c r="G87" s="219"/>
      <c r="H87" s="44"/>
    </row>
    <row r="88" spans="1:8" ht="15">
      <c r="A88" s="219"/>
      <c r="B88" s="225"/>
      <c r="C88" s="229"/>
      <c r="D88" s="230"/>
      <c r="E88" s="230"/>
      <c r="F88" s="230"/>
      <c r="G88" s="219"/>
      <c r="H88" s="44"/>
    </row>
    <row r="89" spans="1:8" ht="15">
      <c r="A89" s="219"/>
      <c r="B89" s="225"/>
      <c r="C89" s="229"/>
      <c r="D89" s="230"/>
      <c r="E89" s="230"/>
      <c r="F89" s="230"/>
      <c r="G89" s="219"/>
      <c r="H89" s="44"/>
    </row>
    <row r="90" spans="1:8" ht="15">
      <c r="A90" s="219"/>
      <c r="B90" s="225"/>
      <c r="C90" s="229"/>
      <c r="D90" s="230"/>
      <c r="E90" s="230"/>
      <c r="F90" s="230"/>
      <c r="G90" s="219"/>
      <c r="H90" s="44"/>
    </row>
    <row r="91" spans="1:8" ht="15">
      <c r="A91" s="219"/>
      <c r="B91" s="225"/>
      <c r="C91" s="229"/>
      <c r="D91" s="230"/>
      <c r="E91" s="230"/>
      <c r="F91" s="230"/>
      <c r="G91" s="219"/>
      <c r="H91" s="44"/>
    </row>
    <row r="92" spans="1:8" ht="15">
      <c r="A92" s="219"/>
      <c r="B92" s="225"/>
      <c r="C92" s="229"/>
      <c r="D92" s="230"/>
      <c r="E92" s="230"/>
      <c r="F92" s="230"/>
      <c r="G92" s="219"/>
      <c r="H92" s="44"/>
    </row>
    <row r="93" spans="1:8" ht="15">
      <c r="A93" s="219"/>
      <c r="B93" s="225"/>
      <c r="C93" s="229"/>
      <c r="D93" s="230"/>
      <c r="E93" s="230"/>
      <c r="F93" s="230"/>
      <c r="G93" s="219"/>
      <c r="H93" s="44"/>
    </row>
    <row r="94" spans="1:8" ht="15">
      <c r="A94" s="219"/>
      <c r="B94" s="225"/>
      <c r="C94" s="229"/>
      <c r="D94" s="230"/>
      <c r="E94" s="230"/>
      <c r="F94" s="230"/>
      <c r="G94" s="219"/>
      <c r="H94" s="44"/>
    </row>
    <row r="95" spans="1:8" ht="15">
      <c r="A95" s="219"/>
      <c r="B95" s="225"/>
      <c r="C95" s="229"/>
      <c r="D95" s="230"/>
      <c r="E95" s="230"/>
      <c r="F95" s="230"/>
      <c r="G95" s="219"/>
      <c r="H95" s="44"/>
    </row>
    <row r="96" spans="1:8" ht="15">
      <c r="A96" s="219"/>
      <c r="B96" s="228" t="s">
        <v>207</v>
      </c>
      <c r="C96" s="229"/>
      <c r="D96" s="230"/>
      <c r="E96" s="230"/>
      <c r="F96" s="230"/>
      <c r="G96" s="219"/>
      <c r="H96" s="44"/>
    </row>
    <row r="97" spans="1:8" ht="15">
      <c r="A97" s="219"/>
      <c r="B97" s="535" t="s">
        <v>293</v>
      </c>
      <c r="C97" s="535"/>
      <c r="D97" s="535"/>
      <c r="E97" s="535"/>
      <c r="F97" s="535"/>
      <c r="G97" s="535"/>
      <c r="H97" s="44"/>
    </row>
    <row r="98" spans="1:8" ht="15">
      <c r="A98" s="219"/>
      <c r="B98" s="535"/>
      <c r="C98" s="535"/>
      <c r="D98" s="535"/>
      <c r="E98" s="535"/>
      <c r="F98" s="535"/>
      <c r="G98" s="535"/>
      <c r="H98" s="44"/>
    </row>
    <row r="99" spans="1:8" ht="15">
      <c r="A99" s="219"/>
      <c r="B99" s="225"/>
      <c r="C99" s="229"/>
      <c r="D99" s="230"/>
      <c r="E99" s="230"/>
      <c r="F99" s="230"/>
      <c r="G99" s="219"/>
      <c r="H99" s="44"/>
    </row>
    <row r="100" spans="1:8" ht="15">
      <c r="A100" s="219"/>
      <c r="B100" s="225"/>
      <c r="C100" s="229"/>
      <c r="D100" s="230"/>
      <c r="E100" s="230"/>
      <c r="F100" s="230"/>
      <c r="G100" s="219"/>
      <c r="H100" s="44"/>
    </row>
    <row r="101" spans="1:8" ht="15">
      <c r="A101" s="219"/>
      <c r="B101" s="225"/>
      <c r="C101" s="229"/>
      <c r="D101" s="230"/>
      <c r="E101" s="230"/>
      <c r="F101" s="230"/>
      <c r="G101" s="219"/>
      <c r="H101" s="44"/>
    </row>
    <row r="102" spans="1:8" ht="15">
      <c r="A102" s="219"/>
      <c r="B102" s="225"/>
      <c r="C102" s="229"/>
      <c r="D102" s="230"/>
      <c r="E102" s="230"/>
      <c r="F102" s="230"/>
      <c r="G102" s="219"/>
      <c r="H102" s="44"/>
    </row>
    <row r="103" spans="1:8" ht="15" customHeight="1">
      <c r="A103" s="219"/>
      <c r="B103" s="235" t="s">
        <v>294</v>
      </c>
      <c r="C103" s="229"/>
      <c r="D103" s="230"/>
      <c r="E103" s="230"/>
      <c r="F103" s="230"/>
      <c r="G103" s="219"/>
      <c r="H103" s="44"/>
    </row>
    <row r="104" spans="1:8" ht="15">
      <c r="A104" s="219"/>
      <c r="B104" s="235" t="s">
        <v>295</v>
      </c>
      <c r="C104" s="229"/>
      <c r="D104" s="230"/>
      <c r="E104" s="230"/>
      <c r="F104" s="230"/>
      <c r="G104" s="219"/>
      <c r="H104" s="44"/>
    </row>
    <row r="105" spans="1:8" ht="15">
      <c r="A105" s="219"/>
      <c r="B105" s="536" t="s">
        <v>210</v>
      </c>
      <c r="C105" s="536"/>
      <c r="D105" s="536"/>
      <c r="E105" s="536"/>
      <c r="F105" s="536"/>
      <c r="G105" s="536"/>
      <c r="H105" s="44"/>
    </row>
    <row r="106" spans="1:8" ht="15">
      <c r="A106" s="219"/>
      <c r="B106" s="536"/>
      <c r="C106" s="536"/>
      <c r="D106" s="536"/>
      <c r="E106" s="536"/>
      <c r="F106" s="536"/>
      <c r="G106" s="536"/>
      <c r="H106" s="44"/>
    </row>
    <row r="107" spans="1:8" ht="15">
      <c r="A107" s="219"/>
      <c r="B107" s="225"/>
      <c r="C107" s="229"/>
      <c r="D107" s="230"/>
      <c r="E107" s="230"/>
      <c r="F107" s="230"/>
      <c r="G107" s="219"/>
      <c r="H107" s="44"/>
    </row>
    <row r="108" spans="1:8" ht="15">
      <c r="A108" s="219"/>
      <c r="B108" s="225"/>
      <c r="C108" s="229"/>
      <c r="D108" s="230"/>
      <c r="E108" s="230"/>
      <c r="F108" s="230"/>
      <c r="G108" s="219"/>
      <c r="H108" s="44"/>
    </row>
    <row r="109" spans="1:8" ht="15">
      <c r="A109" s="219"/>
      <c r="B109" s="225"/>
      <c r="C109" s="229"/>
      <c r="D109" s="230"/>
      <c r="E109" s="230"/>
      <c r="F109" s="230"/>
      <c r="G109" s="219"/>
      <c r="H109" s="44"/>
    </row>
    <row r="110" spans="1:8" ht="15">
      <c r="A110" s="219"/>
      <c r="B110" s="225"/>
      <c r="C110" s="229"/>
      <c r="D110" s="230"/>
      <c r="E110" s="230"/>
      <c r="F110" s="230"/>
      <c r="G110" s="219"/>
      <c r="H110" s="44"/>
    </row>
    <row r="111" spans="1:8" ht="15">
      <c r="A111" s="219"/>
      <c r="B111" s="225"/>
      <c r="C111" s="229"/>
      <c r="D111" s="230"/>
      <c r="E111" s="230"/>
      <c r="F111" s="230"/>
      <c r="G111" s="219"/>
      <c r="H111" s="44"/>
    </row>
    <row r="112" spans="1:8" ht="15">
      <c r="A112" s="219"/>
      <c r="B112" s="225"/>
      <c r="C112" s="229"/>
      <c r="D112" s="230"/>
      <c r="E112" s="230"/>
      <c r="F112" s="230"/>
      <c r="G112" s="219"/>
      <c r="H112" s="44"/>
    </row>
    <row r="113" spans="1:8" ht="15">
      <c r="A113" s="219"/>
      <c r="B113" s="225"/>
      <c r="C113" s="229"/>
      <c r="D113" s="230"/>
      <c r="E113" s="230"/>
      <c r="F113" s="230"/>
      <c r="G113" s="219"/>
      <c r="H113" s="44"/>
    </row>
    <row r="114" spans="1:8" ht="15">
      <c r="A114" s="219"/>
      <c r="B114" s="225"/>
      <c r="C114" s="229"/>
      <c r="D114" s="230"/>
      <c r="E114" s="230"/>
      <c r="F114" s="230"/>
      <c r="G114" s="219"/>
      <c r="H114" s="44"/>
    </row>
    <row r="115" spans="1:8" ht="15">
      <c r="A115" s="219"/>
      <c r="B115" s="225"/>
      <c r="C115" s="229"/>
      <c r="D115" s="230"/>
      <c r="E115" s="230"/>
      <c r="F115" s="230"/>
      <c r="G115" s="219"/>
      <c r="H115" s="44"/>
    </row>
    <row r="116" spans="1:8" ht="15">
      <c r="A116" s="219"/>
      <c r="B116" s="225"/>
      <c r="C116" s="229"/>
      <c r="D116" s="230"/>
      <c r="E116" s="230"/>
      <c r="F116" s="230"/>
      <c r="G116" s="219"/>
      <c r="H116" s="44"/>
    </row>
    <row r="117" spans="1:8" ht="15">
      <c r="A117" s="219"/>
      <c r="B117" s="225"/>
      <c r="C117" s="229"/>
      <c r="D117" s="230"/>
      <c r="E117" s="230"/>
      <c r="F117" s="230"/>
      <c r="G117" s="219"/>
      <c r="H117" s="44"/>
    </row>
    <row r="118" spans="1:8" ht="15">
      <c r="A118" s="219"/>
      <c r="B118" s="225"/>
      <c r="C118" s="229"/>
      <c r="D118" s="230"/>
      <c r="E118" s="230"/>
      <c r="F118" s="230"/>
      <c r="G118" s="219"/>
      <c r="H118" s="44"/>
    </row>
    <row r="119" spans="1:8" ht="15">
      <c r="A119" s="219"/>
      <c r="B119" s="225"/>
      <c r="C119" s="229"/>
      <c r="D119" s="230"/>
      <c r="E119" s="230"/>
      <c r="F119" s="230"/>
      <c r="G119" s="219"/>
      <c r="H119" s="44"/>
    </row>
    <row r="120" spans="1:8" ht="15">
      <c r="A120" s="219"/>
      <c r="B120" s="225"/>
      <c r="C120" s="229"/>
      <c r="D120" s="230"/>
      <c r="E120" s="230"/>
      <c r="F120" s="230"/>
      <c r="G120" s="219"/>
      <c r="H120" s="44"/>
    </row>
    <row r="121" spans="1:8" ht="15">
      <c r="A121" s="219"/>
      <c r="B121" s="225"/>
      <c r="C121" s="229"/>
      <c r="D121" s="230"/>
      <c r="E121" s="230"/>
      <c r="F121" s="230"/>
      <c r="G121" s="219"/>
      <c r="H121" s="44"/>
    </row>
    <row r="122" spans="1:8" ht="15">
      <c r="A122" s="219"/>
      <c r="B122" s="225"/>
      <c r="C122" s="229"/>
      <c r="D122" s="230"/>
      <c r="E122" s="230"/>
      <c r="F122" s="230"/>
      <c r="G122" s="219"/>
      <c r="H122" s="44"/>
    </row>
    <row r="123" spans="1:8" ht="15">
      <c r="A123" s="219"/>
      <c r="B123" s="225"/>
      <c r="C123" s="229"/>
      <c r="D123" s="230"/>
      <c r="E123" s="230"/>
      <c r="F123" s="230"/>
      <c r="G123" s="219"/>
      <c r="H123" s="44"/>
    </row>
    <row r="124" spans="1:8" ht="15">
      <c r="A124" s="219"/>
      <c r="B124" s="225"/>
      <c r="C124" s="229"/>
      <c r="D124" s="230"/>
      <c r="E124" s="230"/>
      <c r="F124" s="230"/>
      <c r="G124" s="219"/>
      <c r="H124" s="44"/>
    </row>
    <row r="125" spans="1:8" ht="15">
      <c r="A125" s="219"/>
      <c r="B125" s="235" t="s">
        <v>296</v>
      </c>
      <c r="C125" s="229"/>
      <c r="D125" s="230"/>
      <c r="E125" s="230"/>
      <c r="F125" s="230"/>
      <c r="G125" s="219"/>
      <c r="H125" s="44"/>
    </row>
    <row r="126" spans="1:8" ht="15">
      <c r="A126" s="219"/>
      <c r="B126" s="536" t="s">
        <v>297</v>
      </c>
      <c r="C126" s="536"/>
      <c r="D126" s="536"/>
      <c r="E126" s="536"/>
      <c r="F126" s="536"/>
      <c r="G126" s="536"/>
      <c r="H126" s="44"/>
    </row>
    <row r="127" spans="1:8" ht="15">
      <c r="A127" s="219"/>
      <c r="B127" s="536"/>
      <c r="C127" s="536"/>
      <c r="D127" s="536"/>
      <c r="E127" s="536"/>
      <c r="F127" s="536"/>
      <c r="G127" s="536"/>
      <c r="H127" s="44"/>
    </row>
    <row r="128" spans="1:8" ht="15">
      <c r="A128" s="219"/>
      <c r="B128" s="236"/>
      <c r="C128" s="237"/>
      <c r="D128" s="237"/>
      <c r="E128" s="237"/>
      <c r="F128" s="237"/>
      <c r="G128" s="219"/>
      <c r="H128" s="44"/>
    </row>
    <row r="129" spans="1:8" ht="15">
      <c r="A129" s="219"/>
      <c r="B129" s="236"/>
      <c r="C129" s="237"/>
      <c r="D129" s="237"/>
      <c r="E129" s="237"/>
      <c r="F129" s="237"/>
      <c r="G129" s="219"/>
      <c r="H129" s="44"/>
    </row>
    <row r="130" spans="1:8" ht="15">
      <c r="A130" s="219"/>
      <c r="B130" s="236"/>
      <c r="C130" s="237"/>
      <c r="D130" s="237"/>
      <c r="E130" s="237"/>
      <c r="F130" s="237"/>
      <c r="G130" s="219"/>
      <c r="H130" s="44"/>
    </row>
    <row r="131" spans="1:8" ht="15">
      <c r="A131" s="219"/>
      <c r="B131" s="236"/>
      <c r="C131" s="237"/>
      <c r="D131" s="237"/>
      <c r="E131" s="237"/>
      <c r="F131" s="237"/>
      <c r="G131" s="219"/>
      <c r="H131" s="44"/>
    </row>
    <row r="132" spans="1:8" ht="15">
      <c r="A132" s="219"/>
      <c r="B132" s="236"/>
      <c r="C132" s="237"/>
      <c r="D132" s="237"/>
      <c r="E132" s="237"/>
      <c r="F132" s="237"/>
      <c r="G132" s="219"/>
      <c r="H132" s="44"/>
    </row>
    <row r="133" spans="1:8" ht="15">
      <c r="A133" s="219"/>
      <c r="B133" s="219"/>
      <c r="C133" s="219"/>
      <c r="D133" s="219"/>
      <c r="E133" s="219"/>
      <c r="F133" s="219"/>
      <c r="G133" s="219"/>
      <c r="H133" s="44"/>
    </row>
    <row r="134" spans="1:8" ht="15">
      <c r="A134" s="57"/>
      <c r="B134" s="57"/>
      <c r="C134" s="57"/>
      <c r="D134" s="57"/>
      <c r="E134" s="57"/>
      <c r="F134" s="57"/>
      <c r="G134" s="57"/>
      <c r="H134" s="57"/>
    </row>
    <row r="135" spans="1:8" ht="15">
      <c r="A135" s="14"/>
      <c r="B135" s="57"/>
      <c r="C135" s="57"/>
      <c r="D135" s="57"/>
      <c r="E135" s="57"/>
      <c r="F135" s="57"/>
      <c r="G135" s="57"/>
      <c r="H135" s="44"/>
    </row>
  </sheetData>
  <sheetProtection password="DBAD" sheet="1"/>
  <mergeCells count="5">
    <mergeCell ref="B51:G52"/>
    <mergeCell ref="B74:F75"/>
    <mergeCell ref="B97:G98"/>
    <mergeCell ref="B105:G106"/>
    <mergeCell ref="B126:G127"/>
  </mergeCells>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78" r:id="rId2"/>
  <rowBreaks count="1" manualBreakCount="1">
    <brk id="59" max="7" man="1"/>
  </rowBreaks>
  <drawing r:id="rId1"/>
</worksheet>
</file>

<file path=xl/worksheets/sheet2.xml><?xml version="1.0" encoding="utf-8"?>
<worksheet xmlns="http://schemas.openxmlformats.org/spreadsheetml/2006/main" xmlns:r="http://schemas.openxmlformats.org/officeDocument/2006/relationships">
  <dimension ref="A1:AE28"/>
  <sheetViews>
    <sheetView showGridLines="0" showZeros="0" tabSelected="1" zoomScalePageLayoutView="0" workbookViewId="0" topLeftCell="A1">
      <selection activeCell="M8" sqref="M8"/>
    </sheetView>
  </sheetViews>
  <sheetFormatPr defaultColWidth="9.140625" defaultRowHeight="15"/>
  <cols>
    <col min="1" max="1" width="27.7109375" style="13" customWidth="1"/>
    <col min="2" max="2" width="11.57421875" style="13" customWidth="1"/>
    <col min="3" max="11" width="11.7109375" style="13" customWidth="1"/>
    <col min="12" max="12" width="13.00390625" style="13" customWidth="1"/>
    <col min="13" max="13" width="11.7109375" style="13" customWidth="1"/>
    <col min="14" max="14" width="14.28125" style="13" customWidth="1"/>
    <col min="15" max="19" width="9.140625" style="13" customWidth="1"/>
    <col min="20" max="20" width="5.8515625" style="13" customWidth="1"/>
    <col min="21" max="25" width="9.140625" style="13" customWidth="1"/>
    <col min="26" max="16384" width="9.140625" style="1" customWidth="1"/>
  </cols>
  <sheetData>
    <row r="1" spans="1:14" s="13" customFormat="1" ht="33.75" customHeight="1">
      <c r="A1" s="342" t="s">
        <v>143</v>
      </c>
      <c r="B1" s="343"/>
      <c r="C1" s="343"/>
      <c r="D1" s="343"/>
      <c r="E1" s="343"/>
      <c r="F1" s="343"/>
      <c r="G1" s="343"/>
      <c r="H1" s="343"/>
      <c r="I1" s="343"/>
      <c r="J1" s="343"/>
      <c r="K1" s="343"/>
      <c r="L1" s="343"/>
      <c r="M1" s="343"/>
      <c r="N1" s="343"/>
    </row>
    <row r="2" spans="1:14" s="76" customFormat="1" ht="6.75" customHeight="1">
      <c r="A2" s="73"/>
      <c r="B2" s="73"/>
      <c r="C2" s="73"/>
      <c r="D2" s="73"/>
      <c r="E2" s="74"/>
      <c r="F2" s="75"/>
      <c r="G2" s="73"/>
      <c r="H2" s="73"/>
      <c r="I2" s="73"/>
      <c r="K2" s="73"/>
      <c r="L2" s="73"/>
      <c r="M2" s="73"/>
      <c r="N2" s="73"/>
    </row>
    <row r="3" spans="1:14" s="76" customFormat="1" ht="15" customHeight="1">
      <c r="A3" s="278" t="s">
        <v>302</v>
      </c>
      <c r="B3" s="278"/>
      <c r="C3" s="278"/>
      <c r="D3" s="278"/>
      <c r="E3" s="278"/>
      <c r="F3" s="256"/>
      <c r="G3" s="104"/>
      <c r="H3" s="77"/>
      <c r="I3" s="104"/>
      <c r="J3" s="77"/>
      <c r="K3" s="77"/>
      <c r="L3" s="77"/>
      <c r="M3" s="77"/>
      <c r="N3" s="77"/>
    </row>
    <row r="4" spans="1:20" s="13" customFormat="1" ht="24" customHeight="1">
      <c r="A4" s="344" t="s">
        <v>289</v>
      </c>
      <c r="B4" s="345"/>
      <c r="C4" s="345"/>
      <c r="D4" s="345"/>
      <c r="E4" s="345"/>
      <c r="F4" s="345"/>
      <c r="G4" s="345"/>
      <c r="H4" s="345"/>
      <c r="I4" s="345"/>
      <c r="J4" s="345"/>
      <c r="K4" s="345"/>
      <c r="L4" s="345"/>
      <c r="M4" s="345"/>
      <c r="N4" s="345"/>
      <c r="O4" s="103" t="s">
        <v>271</v>
      </c>
      <c r="P4" s="101"/>
      <c r="Q4" s="101"/>
      <c r="R4" s="101"/>
      <c r="S4" s="101"/>
      <c r="T4" s="101"/>
    </row>
    <row r="5" spans="1:20" s="76" customFormat="1" ht="10.5" customHeight="1">
      <c r="A5" s="78"/>
      <c r="B5" s="79"/>
      <c r="C5" s="79"/>
      <c r="D5" s="79"/>
      <c r="E5" s="80"/>
      <c r="F5" s="81"/>
      <c r="G5" s="82"/>
      <c r="H5" s="80"/>
      <c r="I5" s="82"/>
      <c r="J5" s="80"/>
      <c r="K5" s="82"/>
      <c r="L5" s="80"/>
      <c r="M5" s="83"/>
      <c r="O5" s="349" t="s">
        <v>272</v>
      </c>
      <c r="P5" s="349"/>
      <c r="Q5" s="349"/>
      <c r="R5" s="349"/>
      <c r="S5" s="349"/>
      <c r="T5" s="349"/>
    </row>
    <row r="6" spans="1:20" s="76" customFormat="1" ht="19.5" customHeight="1">
      <c r="A6" s="84" t="s">
        <v>144</v>
      </c>
      <c r="B6" s="85"/>
      <c r="C6" s="287">
        <f>N11</f>
        <v>0</v>
      </c>
      <c r="E6" s="279"/>
      <c r="F6" s="279"/>
      <c r="G6" s="279"/>
      <c r="H6" s="279"/>
      <c r="J6" s="282" t="s">
        <v>268</v>
      </c>
      <c r="K6" s="283"/>
      <c r="L6" s="284"/>
      <c r="M6" s="92"/>
      <c r="O6" s="350"/>
      <c r="P6" s="350"/>
      <c r="Q6" s="350"/>
      <c r="R6" s="350"/>
      <c r="S6" s="350"/>
      <c r="T6" s="350"/>
    </row>
    <row r="7" spans="1:20" s="76" customFormat="1" ht="19.5" customHeight="1">
      <c r="A7" s="84" t="s">
        <v>145</v>
      </c>
      <c r="B7" s="85"/>
      <c r="C7" s="92"/>
      <c r="E7" s="279"/>
      <c r="F7" s="280"/>
      <c r="G7" s="279"/>
      <c r="H7" s="280"/>
      <c r="J7" s="346" t="s">
        <v>306</v>
      </c>
      <c r="K7" s="347"/>
      <c r="L7" s="348"/>
      <c r="M7" s="98"/>
      <c r="O7" s="350"/>
      <c r="P7" s="350"/>
      <c r="Q7" s="350"/>
      <c r="R7" s="350"/>
      <c r="S7" s="350"/>
      <c r="T7" s="350"/>
    </row>
    <row r="8" spans="1:13" s="76" customFormat="1" ht="19.5" customHeight="1">
      <c r="A8" s="346" t="s">
        <v>25</v>
      </c>
      <c r="B8" s="348"/>
      <c r="C8" s="316">
        <v>1</v>
      </c>
      <c r="J8" s="346" t="s">
        <v>307</v>
      </c>
      <c r="K8" s="347"/>
      <c r="L8" s="348"/>
      <c r="M8" s="98"/>
    </row>
    <row r="9" spans="1:14" s="14" customFormat="1" ht="30.75" customHeight="1">
      <c r="A9" s="86"/>
      <c r="B9" s="86"/>
      <c r="C9" s="86"/>
      <c r="D9" s="86"/>
      <c r="E9" s="86"/>
      <c r="F9" s="86"/>
      <c r="G9" s="86"/>
      <c r="H9" s="86"/>
      <c r="M9" s="336" t="s">
        <v>273</v>
      </c>
      <c r="N9" s="336"/>
    </row>
    <row r="10" spans="1:31" s="13" customFormat="1" ht="19.5" customHeight="1">
      <c r="A10" s="285" t="s">
        <v>146</v>
      </c>
      <c r="B10" s="87" t="s">
        <v>147</v>
      </c>
      <c r="C10" s="87" t="s">
        <v>148</v>
      </c>
      <c r="D10" s="87" t="s">
        <v>149</v>
      </c>
      <c r="E10" s="87" t="s">
        <v>150</v>
      </c>
      <c r="F10" s="87" t="s">
        <v>151</v>
      </c>
      <c r="G10" s="87" t="s">
        <v>152</v>
      </c>
      <c r="H10" s="87" t="s">
        <v>153</v>
      </c>
      <c r="I10" s="87" t="s">
        <v>154</v>
      </c>
      <c r="J10" s="87" t="s">
        <v>155</v>
      </c>
      <c r="K10" s="286" t="s">
        <v>156</v>
      </c>
      <c r="L10" s="87" t="s">
        <v>157</v>
      </c>
      <c r="M10" s="286" t="s">
        <v>158</v>
      </c>
      <c r="N10" s="286" t="s">
        <v>159</v>
      </c>
      <c r="W10" s="76"/>
      <c r="X10" s="76"/>
      <c r="Y10" s="76"/>
      <c r="Z10" s="76"/>
      <c r="AA10" s="76"/>
      <c r="AB10" s="76"/>
      <c r="AC10" s="76"/>
      <c r="AD10" s="76"/>
      <c r="AE10" s="76"/>
    </row>
    <row r="11" spans="1:31" s="13" customFormat="1" ht="19.5" customHeight="1">
      <c r="A11" s="90" t="s">
        <v>164</v>
      </c>
      <c r="B11" s="92"/>
      <c r="C11" s="92"/>
      <c r="D11" s="92"/>
      <c r="E11" s="92"/>
      <c r="F11" s="92"/>
      <c r="G11" s="92"/>
      <c r="H11" s="92"/>
      <c r="I11" s="92"/>
      <c r="J11" s="92"/>
      <c r="K11" s="92"/>
      <c r="L11" s="92"/>
      <c r="M11" s="92"/>
      <c r="N11" s="291">
        <f>SUM(B11:M11)</f>
        <v>0</v>
      </c>
      <c r="W11" s="76"/>
      <c r="X11" s="76"/>
      <c r="Y11" s="76"/>
      <c r="Z11" s="76"/>
      <c r="AA11" s="76"/>
      <c r="AB11" s="76"/>
      <c r="AC11" s="76"/>
      <c r="AD11" s="76"/>
      <c r="AE11" s="76"/>
    </row>
    <row r="12" spans="1:31" s="94" customFormat="1" ht="19.5" customHeight="1">
      <c r="A12" s="93" t="s">
        <v>163</v>
      </c>
      <c r="B12" s="288">
        <f>B11</f>
        <v>0</v>
      </c>
      <c r="C12" s="288">
        <f>SUM(B11:C11)</f>
        <v>0</v>
      </c>
      <c r="D12" s="288">
        <f>SUM(B11:D11)</f>
        <v>0</v>
      </c>
      <c r="E12" s="288">
        <f>SUM(B11:E11)</f>
        <v>0</v>
      </c>
      <c r="F12" s="288">
        <f>SUM(B11:F11)</f>
        <v>0</v>
      </c>
      <c r="G12" s="288">
        <f>SUM(B11:G11)</f>
        <v>0</v>
      </c>
      <c r="H12" s="288">
        <f>SUM(B11:H11)</f>
        <v>0</v>
      </c>
      <c r="I12" s="288">
        <f>SUM(B11:I11)</f>
        <v>0</v>
      </c>
      <c r="J12" s="288">
        <f>SUM(B11:J11)</f>
        <v>0</v>
      </c>
      <c r="K12" s="288">
        <f>SUM(B11:K11)</f>
        <v>0</v>
      </c>
      <c r="L12" s="288">
        <f>SUM(B11:L11)</f>
        <v>0</v>
      </c>
      <c r="M12" s="289">
        <f>SUM(B11:M11)</f>
        <v>0</v>
      </c>
      <c r="N12" s="290"/>
      <c r="O12" s="13"/>
      <c r="P12" s="13"/>
      <c r="Q12" s="13"/>
      <c r="R12" s="13"/>
      <c r="S12" s="13"/>
      <c r="T12" s="13"/>
      <c r="W12" s="76"/>
      <c r="X12" s="76"/>
      <c r="Y12" s="76"/>
      <c r="Z12" s="76"/>
      <c r="AA12" s="76"/>
      <c r="AB12" s="76"/>
      <c r="AC12" s="76"/>
      <c r="AD12" s="76"/>
      <c r="AE12" s="76"/>
    </row>
    <row r="13" spans="1:31" s="13" customFormat="1" ht="19.5" customHeight="1">
      <c r="A13" s="90" t="s">
        <v>165</v>
      </c>
      <c r="B13" s="260"/>
      <c r="C13" s="308"/>
      <c r="D13" s="203"/>
      <c r="E13" s="203"/>
      <c r="F13" s="203"/>
      <c r="G13" s="204"/>
      <c r="H13" s="204"/>
      <c r="I13" s="204"/>
      <c r="J13" s="204"/>
      <c r="K13" s="204"/>
      <c r="L13" s="203"/>
      <c r="M13" s="203"/>
      <c r="N13" s="292" t="e">
        <f>'Step 2 - Annual Cash Budget'!H7</f>
        <v>#DIV/0!</v>
      </c>
      <c r="O13" s="351" t="s">
        <v>288</v>
      </c>
      <c r="P13" s="352"/>
      <c r="Q13" s="352"/>
      <c r="R13" s="352"/>
      <c r="S13" s="352"/>
      <c r="T13" s="352"/>
      <c r="W13" s="76"/>
      <c r="X13" s="76"/>
      <c r="Y13" s="76"/>
      <c r="Z13" s="76"/>
      <c r="AA13" s="76"/>
      <c r="AB13" s="76"/>
      <c r="AC13" s="76"/>
      <c r="AD13" s="76"/>
      <c r="AE13" s="76"/>
    </row>
    <row r="14" spans="1:31" s="95" customFormat="1" ht="19.5" customHeight="1">
      <c r="A14" s="90" t="s">
        <v>162</v>
      </c>
      <c r="B14" s="297"/>
      <c r="C14" s="298">
        <f aca="true" t="shared" si="0" ref="C14:M14">(C13*B11)*$C$8</f>
        <v>0</v>
      </c>
      <c r="D14" s="299">
        <f t="shared" si="0"/>
        <v>0</v>
      </c>
      <c r="E14" s="300">
        <f t="shared" si="0"/>
        <v>0</v>
      </c>
      <c r="F14" s="300">
        <f t="shared" si="0"/>
        <v>0</v>
      </c>
      <c r="G14" s="300">
        <f t="shared" si="0"/>
        <v>0</v>
      </c>
      <c r="H14" s="300">
        <f t="shared" si="0"/>
        <v>0</v>
      </c>
      <c r="I14" s="300">
        <f t="shared" si="0"/>
        <v>0</v>
      </c>
      <c r="J14" s="300">
        <f t="shared" si="0"/>
        <v>0</v>
      </c>
      <c r="K14" s="300">
        <f t="shared" si="0"/>
        <v>0</v>
      </c>
      <c r="L14" s="300">
        <f t="shared" si="0"/>
        <v>0</v>
      </c>
      <c r="M14" s="301">
        <f t="shared" si="0"/>
        <v>0</v>
      </c>
      <c r="N14" s="293">
        <f>SUM(B14:M14)</f>
        <v>0</v>
      </c>
      <c r="O14" s="102" t="s">
        <v>300</v>
      </c>
      <c r="P14" s="102"/>
      <c r="Q14" s="102"/>
      <c r="R14" s="102"/>
      <c r="S14" s="102"/>
      <c r="T14" s="102"/>
      <c r="W14" s="76"/>
      <c r="X14" s="76"/>
      <c r="Y14" s="76"/>
      <c r="Z14" s="76"/>
      <c r="AA14" s="76"/>
      <c r="AB14" s="76"/>
      <c r="AC14" s="76"/>
      <c r="AD14" s="76"/>
      <c r="AE14" s="76"/>
    </row>
    <row r="15" spans="1:31" s="95" customFormat="1" ht="19.5" customHeight="1">
      <c r="A15" s="90" t="s">
        <v>161</v>
      </c>
      <c r="B15" s="298"/>
      <c r="C15" s="298"/>
      <c r="D15" s="302" t="str">
        <f>IF(((((D13-C13)*B12)*$C$8)&gt;0),(((D13-C13)*$C$8)*B12),"0")</f>
        <v>0</v>
      </c>
      <c r="E15" s="302" t="str">
        <f>IF(((((E13-D13)*C12)*$C$8)&gt;0),(((E13-D13)*$C$8)*C12),"0")</f>
        <v>0</v>
      </c>
      <c r="F15" s="302" t="str">
        <f>IF(((((F13-E13)*D12)*$C$8)&gt;0),(((F13-E13)*$C$8)*D12),"0")</f>
        <v>0</v>
      </c>
      <c r="G15" s="302" t="str">
        <f>IF(((((G13-F13)*E12)*$C$8)&gt;0),(((G13-F13)*$C$8)*E12),"0")</f>
        <v>0</v>
      </c>
      <c r="H15" s="302" t="str">
        <f>IF(((((H13-G13)*F12)*$C$8)&gt;0),(((H13-G13)*$C$8)*F12),"0")</f>
        <v>0</v>
      </c>
      <c r="I15" s="302" t="str">
        <f>IF(((((I13-H13)*(SUM(D11:G11)))*$C$8)&gt;0),(((I13-H13)*$C$8)*(SUM(D11:G11))),"0")</f>
        <v>0</v>
      </c>
      <c r="J15" s="302" t="str">
        <f>IF(((((J13-I13)*(SUM(D11:H11)))*$C$8)&gt;0),(((J13-I13)*$C$8)*(SUM(D11:H11))),"0")</f>
        <v>0</v>
      </c>
      <c r="K15" s="302" t="str">
        <f>IF(((((K13-J13)*(SUM(D11:I11)))*$C$8)&gt;0),(((K13-J13)*$C$8)*(SUM(D11:I11))),"0")</f>
        <v>0</v>
      </c>
      <c r="L15" s="302" t="str">
        <f>IF(((((L13-K13)*(SUM(D11:J11)))*$C$8)&gt;0),(((L13-K13)*$C$8)*(SUM(D11:J11))),"0")</f>
        <v>0</v>
      </c>
      <c r="M15" s="302" t="str">
        <f>IF(((((M13-L13)*(SUM(D11:K11)))*$C$8)&gt;0),(((M13-L13)*$C$8)*(SUM(D11:K11))),"0")</f>
        <v>0</v>
      </c>
      <c r="N15" s="294">
        <f>SUM(B15:M15)</f>
        <v>0</v>
      </c>
      <c r="O15" s="339" t="s">
        <v>301</v>
      </c>
      <c r="P15" s="340"/>
      <c r="Q15" s="340"/>
      <c r="R15" s="340"/>
      <c r="S15" s="340"/>
      <c r="T15" s="340"/>
      <c r="W15" s="76"/>
      <c r="X15" s="76"/>
      <c r="Y15" s="76"/>
      <c r="Z15" s="76"/>
      <c r="AA15" s="76"/>
      <c r="AB15" s="76"/>
      <c r="AC15" s="76"/>
      <c r="AD15" s="76"/>
      <c r="AE15" s="76"/>
    </row>
    <row r="16" spans="1:31" s="95" customFormat="1" ht="19.5" customHeight="1">
      <c r="A16" s="90" t="s">
        <v>160</v>
      </c>
      <c r="B16" s="296"/>
      <c r="C16" s="296">
        <f aca="true" t="shared" si="1" ref="C16:L16">SUM(C14:C15)</f>
        <v>0</v>
      </c>
      <c r="D16" s="296">
        <f t="shared" si="1"/>
        <v>0</v>
      </c>
      <c r="E16" s="296">
        <f t="shared" si="1"/>
        <v>0</v>
      </c>
      <c r="F16" s="296">
        <f t="shared" si="1"/>
        <v>0</v>
      </c>
      <c r="G16" s="296">
        <f t="shared" si="1"/>
        <v>0</v>
      </c>
      <c r="H16" s="296">
        <f t="shared" si="1"/>
        <v>0</v>
      </c>
      <c r="I16" s="296">
        <f t="shared" si="1"/>
        <v>0</v>
      </c>
      <c r="J16" s="296">
        <f t="shared" si="1"/>
        <v>0</v>
      </c>
      <c r="K16" s="296">
        <f t="shared" si="1"/>
        <v>0</v>
      </c>
      <c r="L16" s="296">
        <f t="shared" si="1"/>
        <v>0</v>
      </c>
      <c r="M16" s="296">
        <f>SUM(M14:M15)</f>
        <v>0</v>
      </c>
      <c r="N16" s="322">
        <f>SUM(B16:M16)</f>
        <v>0</v>
      </c>
      <c r="O16" s="13"/>
      <c r="P16" s="13"/>
      <c r="Q16" s="13"/>
      <c r="R16" s="13"/>
      <c r="S16" s="13"/>
      <c r="T16" s="13"/>
      <c r="W16" s="76"/>
      <c r="X16" s="76"/>
      <c r="Y16" s="76"/>
      <c r="Z16" s="76"/>
      <c r="AA16" s="76"/>
      <c r="AB16" s="76"/>
      <c r="AC16" s="76"/>
      <c r="AD16" s="76"/>
      <c r="AE16" s="76"/>
    </row>
    <row r="17" spans="1:31" s="13" customFormat="1" ht="19.5" customHeight="1">
      <c r="A17" s="96"/>
      <c r="B17" s="303"/>
      <c r="C17" s="303"/>
      <c r="D17" s="304"/>
      <c r="E17" s="304"/>
      <c r="F17" s="304"/>
      <c r="G17" s="305"/>
      <c r="H17" s="305"/>
      <c r="I17" s="305"/>
      <c r="J17" s="305"/>
      <c r="K17" s="305"/>
      <c r="L17" s="305"/>
      <c r="M17" s="305"/>
      <c r="N17" s="295"/>
      <c r="W17" s="76"/>
      <c r="X17" s="76"/>
      <c r="Y17" s="76"/>
      <c r="Z17" s="76"/>
      <c r="AA17" s="76"/>
      <c r="AB17" s="76"/>
      <c r="AC17" s="76"/>
      <c r="AD17" s="76"/>
      <c r="AE17" s="76"/>
    </row>
    <row r="18" spans="1:31" s="13" customFormat="1" ht="24">
      <c r="A18" s="267" t="s">
        <v>274</v>
      </c>
      <c r="B18" s="306">
        <f>(M6*M8*C8)+((C7-M6)*(M8-M7)*C8)</f>
        <v>0</v>
      </c>
      <c r="C18" s="296"/>
      <c r="D18" s="296"/>
      <c r="E18" s="296"/>
      <c r="F18" s="296"/>
      <c r="G18" s="296"/>
      <c r="H18" s="296"/>
      <c r="I18" s="296"/>
      <c r="J18" s="296"/>
      <c r="K18" s="296"/>
      <c r="L18" s="296"/>
      <c r="M18" s="296"/>
      <c r="N18" s="296"/>
      <c r="W18" s="76"/>
      <c r="X18" s="76"/>
      <c r="Y18" s="76"/>
      <c r="Z18" s="76"/>
      <c r="AA18" s="76"/>
      <c r="AB18" s="76"/>
      <c r="AC18" s="76"/>
      <c r="AD18" s="76"/>
      <c r="AE18" s="76"/>
    </row>
    <row r="19" spans="1:31" s="13" customFormat="1" ht="19.5" customHeight="1">
      <c r="A19" s="90" t="s">
        <v>299</v>
      </c>
      <c r="B19" s="307"/>
      <c r="C19" s="98"/>
      <c r="D19" s="98"/>
      <c r="E19" s="98"/>
      <c r="F19" s="98"/>
      <c r="G19" s="296"/>
      <c r="H19" s="296"/>
      <c r="I19" s="296"/>
      <c r="J19" s="296"/>
      <c r="K19" s="296"/>
      <c r="L19" s="296"/>
      <c r="M19" s="317"/>
      <c r="N19" s="296"/>
      <c r="O19" s="341" t="s">
        <v>298</v>
      </c>
      <c r="P19" s="341"/>
      <c r="Q19" s="341"/>
      <c r="R19" s="341"/>
      <c r="S19" s="341"/>
      <c r="T19" s="341"/>
      <c r="W19" s="76"/>
      <c r="X19" s="76"/>
      <c r="Y19" s="76"/>
      <c r="Z19" s="76"/>
      <c r="AA19" s="76"/>
      <c r="AB19" s="76"/>
      <c r="AC19" s="76"/>
      <c r="AD19" s="76"/>
      <c r="AE19" s="76"/>
    </row>
    <row r="20" spans="1:20" s="13" customFormat="1" ht="19.5" customHeight="1">
      <c r="A20" s="97" t="s">
        <v>166</v>
      </c>
      <c r="B20" s="297">
        <f>($C$7*B19)*$C$8</f>
        <v>0</v>
      </c>
      <c r="C20" s="320">
        <f>($C$7*C19)*$C$8</f>
        <v>0</v>
      </c>
      <c r="D20" s="320">
        <f>($C$7*D19)*$C$8</f>
        <v>0</v>
      </c>
      <c r="E20" s="320">
        <f>($C$7*E19)*$C$8</f>
        <v>0</v>
      </c>
      <c r="F20" s="320">
        <f>($C$7*F19)*$C$8</f>
        <v>0</v>
      </c>
      <c r="G20" s="297"/>
      <c r="H20" s="297"/>
      <c r="I20" s="297"/>
      <c r="J20" s="297"/>
      <c r="K20" s="297"/>
      <c r="L20" s="297"/>
      <c r="M20" s="297"/>
      <c r="N20" s="321">
        <f>SUM(B20:M20)</f>
        <v>0</v>
      </c>
      <c r="O20" s="341"/>
      <c r="P20" s="341"/>
      <c r="Q20" s="341"/>
      <c r="R20" s="341"/>
      <c r="S20" s="341"/>
      <c r="T20" s="341"/>
    </row>
    <row r="21" spans="1:21" s="13" customFormat="1" ht="9.75" customHeight="1">
      <c r="A21" s="281"/>
      <c r="B21" s="338"/>
      <c r="C21" s="338"/>
      <c r="D21" s="338"/>
      <c r="E21" s="338"/>
      <c r="F21" s="338"/>
      <c r="G21" s="338"/>
      <c r="H21" s="338"/>
      <c r="I21" s="14"/>
      <c r="J21" s="14"/>
      <c r="K21" s="14"/>
      <c r="L21" s="281"/>
      <c r="M21" s="14"/>
      <c r="N21" s="14"/>
      <c r="O21" s="341"/>
      <c r="P21" s="341"/>
      <c r="Q21" s="341"/>
      <c r="R21" s="341"/>
      <c r="S21" s="341"/>
      <c r="T21" s="341"/>
      <c r="U21" s="14"/>
    </row>
    <row r="22" spans="1:14" s="13" customFormat="1" ht="15" customHeight="1">
      <c r="A22" s="335"/>
      <c r="B22" s="99"/>
      <c r="C22" s="99"/>
      <c r="D22" s="99"/>
      <c r="E22" s="99"/>
      <c r="F22" s="99"/>
      <c r="G22" s="99"/>
      <c r="H22" s="99"/>
      <c r="I22" s="99"/>
      <c r="J22" s="99"/>
      <c r="K22" s="99"/>
      <c r="L22" s="99"/>
      <c r="M22" s="99"/>
      <c r="N22" s="99"/>
    </row>
    <row r="23" spans="1:14" s="13" customFormat="1" ht="18" customHeight="1">
      <c r="A23" s="335"/>
      <c r="B23" s="99"/>
      <c r="C23" s="99"/>
      <c r="D23" s="99"/>
      <c r="E23" s="99"/>
      <c r="F23" s="99"/>
      <c r="G23" s="99"/>
      <c r="H23" s="99"/>
      <c r="I23" s="99"/>
      <c r="J23" s="99"/>
      <c r="K23" s="99"/>
      <c r="L23" s="99"/>
      <c r="M23" s="99"/>
      <c r="N23" s="99"/>
    </row>
    <row r="24" spans="1:14" s="13" customFormat="1" ht="5.25" customHeight="1">
      <c r="A24" s="99"/>
      <c r="B24" s="99"/>
      <c r="C24" s="99"/>
      <c r="D24" s="99"/>
      <c r="E24" s="99"/>
      <c r="F24" s="99"/>
      <c r="G24" s="99"/>
      <c r="H24" s="99"/>
      <c r="I24" s="99"/>
      <c r="J24" s="99"/>
      <c r="K24" s="99"/>
      <c r="L24" s="99"/>
      <c r="M24" s="99"/>
      <c r="N24" s="99"/>
    </row>
    <row r="25" spans="2:8" s="13" customFormat="1" ht="2.25" customHeight="1">
      <c r="B25" s="337"/>
      <c r="C25" s="337"/>
      <c r="D25" s="337"/>
      <c r="E25" s="337"/>
      <c r="F25" s="337"/>
      <c r="G25" s="337"/>
      <c r="H25" s="337"/>
    </row>
    <row r="26" s="13" customFormat="1" ht="15"/>
    <row r="28" spans="15:20" ht="15">
      <c r="O28" s="95"/>
      <c r="P28" s="95"/>
      <c r="Q28" s="95"/>
      <c r="R28" s="95"/>
      <c r="S28" s="95"/>
      <c r="T28" s="95"/>
    </row>
  </sheetData>
  <sheetProtection password="DBAD" sheet="1" selectLockedCells="1"/>
  <mergeCells count="13">
    <mergeCell ref="A1:N1"/>
    <mergeCell ref="A4:N4"/>
    <mergeCell ref="J7:L7"/>
    <mergeCell ref="O5:T7"/>
    <mergeCell ref="O13:T13"/>
    <mergeCell ref="J8:L8"/>
    <mergeCell ref="A8:B8"/>
    <mergeCell ref="A22:A23"/>
    <mergeCell ref="M9:N9"/>
    <mergeCell ref="B25:H25"/>
    <mergeCell ref="B21:H21"/>
    <mergeCell ref="O15:T15"/>
    <mergeCell ref="O19:T21"/>
  </mergeCells>
  <conditionalFormatting sqref="O14:T14 O13 O16:T17 O15">
    <cfRule type="cellIs" priority="47" dxfId="32" operator="greaterThan" stopIfTrue="1">
      <formula>0</formula>
    </cfRule>
    <cfRule type="cellIs" priority="48" dxfId="33" operator="equal" stopIfTrue="1">
      <formula>0</formula>
    </cfRule>
  </conditionalFormatting>
  <conditionalFormatting sqref="A28:F28 O19">
    <cfRule type="cellIs" priority="23" dxfId="32" operator="greaterThan" stopIfTrue="1">
      <formula>0</formula>
    </cfRule>
    <cfRule type="cellIs" priority="24" dxfId="33" operator="equal" stopIfTrue="1">
      <formula>0</formula>
    </cfRule>
  </conditionalFormatting>
  <conditionalFormatting sqref="O4:T4">
    <cfRule type="cellIs" priority="11" dxfId="32" operator="greaterThan" stopIfTrue="1">
      <formula>0</formula>
    </cfRule>
    <cfRule type="cellIs" priority="12" dxfId="33" operator="equal" stopIfTrue="1">
      <formula>0</formula>
    </cfRule>
  </conditionalFormatting>
  <conditionalFormatting sqref="O5">
    <cfRule type="cellIs" priority="7" dxfId="32" operator="greaterThan" stopIfTrue="1">
      <formula>0</formula>
    </cfRule>
    <cfRule type="cellIs" priority="8" dxfId="33" operator="equal" stopIfTrue="1">
      <formula>0</formula>
    </cfRule>
  </conditionalFormatting>
  <hyperlinks>
    <hyperlink ref="M9" location="'Milk supply curve'!A1" display="Milk curve graph - click here"/>
  </hyperlinks>
  <printOptions horizontalCentered="1"/>
  <pageMargins left="0.03937007874015748" right="0.03937007874015748" top="0.03937007874015748" bottom="0.03937007874015748" header="0.31496062992125984" footer="0.31496062992125984"/>
  <pageSetup horizontalDpi="600" verticalDpi="600" orientation="landscape" paperSize="9" scale="75" r:id="rId4"/>
  <ignoredErrors>
    <ignoredError sqref="E12" formulaRange="1"/>
    <ignoredError sqref="N13" evalError="1"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AK56"/>
  <sheetViews>
    <sheetView showGridLines="0" showZeros="0" zoomScale="120" zoomScaleNormal="120" zoomScalePageLayoutView="0" workbookViewId="0" topLeftCell="A1">
      <selection activeCell="E9" sqref="E9"/>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28125" style="0" customWidth="1"/>
    <col min="6" max="6" width="6.140625" style="0" customWidth="1"/>
    <col min="7" max="7" width="8.7109375" style="0" customWidth="1"/>
    <col min="8" max="8" width="5.28125" style="0" customWidth="1"/>
    <col min="9" max="9" width="7.28125" style="0" customWidth="1"/>
    <col min="10" max="11" width="5.140625" style="0" customWidth="1"/>
    <col min="12" max="12" width="1.7109375" style="0" customWidth="1"/>
    <col min="13" max="13" width="4.28125" style="0" customWidth="1"/>
    <col min="14" max="14" width="4.7109375" style="0" customWidth="1"/>
    <col min="15" max="15" width="1.7109375" style="0" customWidth="1"/>
    <col min="16" max="16" width="1.8515625" style="0" customWidth="1"/>
    <col min="17" max="17" width="3.7109375" style="0" customWidth="1"/>
    <col min="18" max="18" width="1.421875" style="0" customWidth="1"/>
    <col min="19" max="19" width="5.140625" style="0" customWidth="1"/>
    <col min="20" max="20" width="1.2851562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436" t="s">
        <v>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8"/>
    </row>
    <row r="2" spans="1:27" ht="17.25" customHeight="1">
      <c r="A2" s="3" t="s">
        <v>12</v>
      </c>
      <c r="B2" s="403"/>
      <c r="C2" s="403"/>
      <c r="D2" s="403"/>
      <c r="E2" s="403"/>
      <c r="F2" s="403"/>
      <c r="G2" s="403"/>
      <c r="H2" s="403"/>
      <c r="I2" s="403"/>
      <c r="J2" s="403"/>
      <c r="K2" s="404" t="s">
        <v>13</v>
      </c>
      <c r="L2" s="404"/>
      <c r="M2" s="404"/>
      <c r="N2" s="410"/>
      <c r="O2" s="410"/>
      <c r="P2" s="410"/>
      <c r="Q2" s="410"/>
      <c r="R2" s="410"/>
      <c r="S2" s="410"/>
      <c r="T2" s="404" t="s">
        <v>14</v>
      </c>
      <c r="U2" s="404"/>
      <c r="V2" s="410"/>
      <c r="W2" s="410"/>
      <c r="X2" s="410"/>
      <c r="Y2" s="410"/>
      <c r="Z2" s="410"/>
      <c r="AA2" s="4"/>
    </row>
    <row r="3" spans="1:27" ht="17.25" customHeight="1">
      <c r="A3" s="5" t="s">
        <v>1</v>
      </c>
      <c r="B3" s="405">
        <f>E7</f>
        <v>0</v>
      </c>
      <c r="C3" s="405"/>
      <c r="D3" s="405"/>
      <c r="E3" s="405"/>
      <c r="F3" s="6" t="s">
        <v>15</v>
      </c>
      <c r="G3" s="323"/>
      <c r="H3" s="8" t="s">
        <v>16</v>
      </c>
      <c r="I3" s="7"/>
      <c r="J3" s="8" t="s">
        <v>17</v>
      </c>
      <c r="K3" s="406">
        <f>IF(G3=0,"",B3/G3)</f>
      </c>
      <c r="L3" s="406"/>
      <c r="M3" s="406"/>
      <c r="N3" s="407" t="s">
        <v>18</v>
      </c>
      <c r="O3" s="407"/>
      <c r="P3" s="407"/>
      <c r="Q3" s="409">
        <f>IF(I3=0,"",B3/I3)</f>
      </c>
      <c r="R3" s="409"/>
      <c r="S3" s="409"/>
      <c r="T3" s="409"/>
      <c r="U3" s="408" t="s">
        <v>19</v>
      </c>
      <c r="V3" s="408"/>
      <c r="W3" s="382">
        <f>IF(I3=0,"",G3/I3)</f>
      </c>
      <c r="X3" s="382"/>
      <c r="Y3" s="382"/>
      <c r="Z3" s="373" t="s">
        <v>20</v>
      </c>
      <c r="AA3" s="374"/>
    </row>
    <row r="4" spans="1:27"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spans="1:27" ht="15" customHeight="1">
      <c r="A5" s="376" t="s">
        <v>2</v>
      </c>
      <c r="B5" s="377"/>
      <c r="C5" s="377"/>
      <c r="D5" s="377"/>
      <c r="E5" s="377"/>
      <c r="F5" s="377"/>
      <c r="G5" s="377"/>
      <c r="H5" s="377"/>
      <c r="I5" s="377"/>
      <c r="J5" s="378"/>
      <c r="K5" s="379" t="s">
        <v>21</v>
      </c>
      <c r="L5" s="379"/>
      <c r="M5" s="379"/>
      <c r="N5" s="379"/>
      <c r="O5" s="379"/>
      <c r="P5" s="379"/>
      <c r="Q5" s="379"/>
      <c r="R5" s="379"/>
      <c r="S5" s="379"/>
      <c r="T5" s="380" t="s">
        <v>22</v>
      </c>
      <c r="U5" s="379"/>
      <c r="V5" s="379"/>
      <c r="W5" s="380" t="s">
        <v>23</v>
      </c>
      <c r="X5" s="379"/>
      <c r="Y5" s="379"/>
      <c r="Z5" s="380" t="s">
        <v>24</v>
      </c>
      <c r="AA5" s="381"/>
    </row>
    <row r="6" spans="1:27" ht="15" customHeight="1">
      <c r="A6" s="9" t="s">
        <v>3</v>
      </c>
      <c r="B6" s="10"/>
      <c r="C6" s="10"/>
      <c r="D6" s="10"/>
      <c r="E6" s="391" t="s">
        <v>25</v>
      </c>
      <c r="F6" s="391"/>
      <c r="G6" s="391"/>
      <c r="H6" s="391"/>
      <c r="I6" s="391"/>
      <c r="J6" s="324">
        <f>'Step 1 - Milk Income'!C8</f>
        <v>1</v>
      </c>
      <c r="K6" s="390"/>
      <c r="L6" s="390"/>
      <c r="M6" s="390"/>
      <c r="N6" s="390"/>
      <c r="O6" s="390"/>
      <c r="P6" s="390"/>
      <c r="Q6" s="390"/>
      <c r="R6" s="390"/>
      <c r="S6" s="390"/>
      <c r="T6" s="10"/>
      <c r="U6" s="10"/>
      <c r="V6" s="10"/>
      <c r="W6" s="10"/>
      <c r="X6" s="10"/>
      <c r="Y6" s="10"/>
      <c r="Z6" s="10"/>
      <c r="AA6" s="11"/>
    </row>
    <row r="7" spans="1:27" ht="15" customHeight="1">
      <c r="A7" s="388" t="s">
        <v>287</v>
      </c>
      <c r="B7" s="389"/>
      <c r="C7" s="389"/>
      <c r="D7" s="389"/>
      <c r="E7" s="411">
        <f>'Step 1 - Milk Income'!N11</f>
        <v>0</v>
      </c>
      <c r="F7" s="411"/>
      <c r="G7" s="12" t="s">
        <v>26</v>
      </c>
      <c r="H7" s="412" t="e">
        <f>'Step 1 - Milk Income'!N16/'Step 1 - Milk Income'!N11</f>
        <v>#DIV/0!</v>
      </c>
      <c r="I7" s="412"/>
      <c r="J7" s="16" t="s">
        <v>27</v>
      </c>
      <c r="K7" s="383" t="e">
        <f>SUM(E7*H7)</f>
        <v>#DIV/0!</v>
      </c>
      <c r="L7" s="384"/>
      <c r="M7" s="384"/>
      <c r="N7" s="384"/>
      <c r="O7" s="384"/>
      <c r="P7" s="384"/>
      <c r="Q7" s="384"/>
      <c r="R7" s="384"/>
      <c r="S7" s="385"/>
      <c r="T7" s="357">
        <f aca="true" t="shared" si="0" ref="T7:T12">IF($B$3=0,"",K7/$B$3)</f>
      </c>
      <c r="U7" s="358"/>
      <c r="V7" s="358"/>
      <c r="W7" s="355">
        <f aca="true" t="shared" si="1" ref="W7:W12">IF($G$3=0,"",K7/$G$3)</f>
      </c>
      <c r="X7" s="356"/>
      <c r="Y7" s="356"/>
      <c r="Z7" s="355">
        <f aca="true" t="shared" si="2" ref="Z7:Z12">IF($I$3=0,"",K7/$I$3)</f>
      </c>
      <c r="AA7" s="359"/>
    </row>
    <row r="8" spans="1:27" ht="15" customHeight="1">
      <c r="A8" s="360" t="s">
        <v>189</v>
      </c>
      <c r="B8" s="361"/>
      <c r="C8" s="361"/>
      <c r="D8" s="361"/>
      <c r="E8" s="386">
        <f>'Step 1 - Milk Income'!C7</f>
        <v>0</v>
      </c>
      <c r="F8" s="386"/>
      <c r="G8" s="12" t="s">
        <v>26</v>
      </c>
      <c r="H8" s="387" t="e">
        <f>'Step 1 - Milk Income'!N20/'Step 1 - Milk Income'!C7</f>
        <v>#DIV/0!</v>
      </c>
      <c r="I8" s="387"/>
      <c r="J8" s="17" t="s">
        <v>28</v>
      </c>
      <c r="K8" s="383" t="e">
        <f>SUM(E8*H8)</f>
        <v>#DIV/0!</v>
      </c>
      <c r="L8" s="384"/>
      <c r="M8" s="384"/>
      <c r="N8" s="384"/>
      <c r="O8" s="384"/>
      <c r="P8" s="384"/>
      <c r="Q8" s="384"/>
      <c r="R8" s="384"/>
      <c r="S8" s="385"/>
      <c r="T8" s="357">
        <f t="shared" si="0"/>
      </c>
      <c r="U8" s="358"/>
      <c r="V8" s="358"/>
      <c r="W8" s="355">
        <f t="shared" si="1"/>
      </c>
      <c r="X8" s="356"/>
      <c r="Y8" s="356"/>
      <c r="Z8" s="355">
        <f t="shared" si="2"/>
      </c>
      <c r="AA8" s="359"/>
    </row>
    <row r="9" spans="1:27" s="13" customFormat="1" ht="15" customHeight="1">
      <c r="A9" s="310" t="s">
        <v>274</v>
      </c>
      <c r="B9" s="311"/>
      <c r="C9" s="311"/>
      <c r="D9" s="311"/>
      <c r="E9" s="318"/>
      <c r="F9" s="318"/>
      <c r="G9" s="12"/>
      <c r="H9" s="319"/>
      <c r="I9" s="319"/>
      <c r="J9" s="17"/>
      <c r="K9" s="383">
        <f>'Step 1 - Milk Income'!B18</f>
        <v>0</v>
      </c>
      <c r="L9" s="384"/>
      <c r="M9" s="384"/>
      <c r="N9" s="384"/>
      <c r="O9" s="384"/>
      <c r="P9" s="384"/>
      <c r="Q9" s="384"/>
      <c r="R9" s="384"/>
      <c r="S9" s="385"/>
      <c r="T9" s="357">
        <f t="shared" si="0"/>
      </c>
      <c r="U9" s="358"/>
      <c r="V9" s="358"/>
      <c r="W9" s="355">
        <f t="shared" si="1"/>
      </c>
      <c r="X9" s="356"/>
      <c r="Y9" s="356"/>
      <c r="Z9" s="355">
        <f t="shared" si="2"/>
      </c>
      <c r="AA9" s="359"/>
    </row>
    <row r="10" spans="1:27" ht="15" customHeight="1">
      <c r="A10" s="360" t="s">
        <v>29</v>
      </c>
      <c r="B10" s="361"/>
      <c r="C10" s="361"/>
      <c r="D10" s="361"/>
      <c r="E10" s="362"/>
      <c r="F10" s="362"/>
      <c r="G10" s="361"/>
      <c r="H10" s="362"/>
      <c r="I10" s="362"/>
      <c r="J10" s="363"/>
      <c r="K10" s="353"/>
      <c r="L10" s="354"/>
      <c r="M10" s="354"/>
      <c r="N10" s="354"/>
      <c r="O10" s="354"/>
      <c r="P10" s="354"/>
      <c r="Q10" s="354"/>
      <c r="R10" s="354"/>
      <c r="S10" s="354"/>
      <c r="T10" s="357">
        <f t="shared" si="0"/>
      </c>
      <c r="U10" s="358"/>
      <c r="V10" s="358"/>
      <c r="W10" s="355">
        <f t="shared" si="1"/>
      </c>
      <c r="X10" s="356"/>
      <c r="Y10" s="356"/>
      <c r="Z10" s="355">
        <f t="shared" si="2"/>
      </c>
      <c r="AA10" s="359"/>
    </row>
    <row r="11" spans="1:27" s="13" customFormat="1" ht="15" customHeight="1">
      <c r="A11" s="393" t="s">
        <v>246</v>
      </c>
      <c r="B11" s="394"/>
      <c r="C11" s="394"/>
      <c r="D11" s="394"/>
      <c r="E11" s="395"/>
      <c r="F11" s="395"/>
      <c r="G11" s="394"/>
      <c r="H11" s="395"/>
      <c r="I11" s="395"/>
      <c r="J11" s="396"/>
      <c r="K11" s="353"/>
      <c r="L11" s="354"/>
      <c r="M11" s="354"/>
      <c r="N11" s="354"/>
      <c r="O11" s="354"/>
      <c r="P11" s="354"/>
      <c r="Q11" s="354"/>
      <c r="R11" s="354"/>
      <c r="S11" s="354"/>
      <c r="T11" s="357">
        <f t="shared" si="0"/>
      </c>
      <c r="U11" s="358"/>
      <c r="V11" s="358"/>
      <c r="W11" s="355">
        <f t="shared" si="1"/>
      </c>
      <c r="X11" s="356"/>
      <c r="Y11" s="356"/>
      <c r="Z11" s="355">
        <f t="shared" si="2"/>
      </c>
      <c r="AA11" s="359"/>
    </row>
    <row r="12" spans="1:37" ht="15" customHeight="1">
      <c r="A12" s="393" t="s">
        <v>308</v>
      </c>
      <c r="B12" s="394"/>
      <c r="C12" s="394"/>
      <c r="D12" s="394"/>
      <c r="E12" s="395"/>
      <c r="F12" s="395"/>
      <c r="G12" s="394"/>
      <c r="H12" s="395"/>
      <c r="I12" s="395"/>
      <c r="J12" s="396"/>
      <c r="K12" s="353"/>
      <c r="L12" s="354"/>
      <c r="M12" s="354"/>
      <c r="N12" s="354"/>
      <c r="O12" s="354"/>
      <c r="P12" s="354"/>
      <c r="Q12" s="354"/>
      <c r="R12" s="354"/>
      <c r="S12" s="354"/>
      <c r="T12" s="357">
        <f t="shared" si="0"/>
      </c>
      <c r="U12" s="358"/>
      <c r="V12" s="358"/>
      <c r="W12" s="355">
        <f t="shared" si="1"/>
      </c>
      <c r="X12" s="356"/>
      <c r="Y12" s="356"/>
      <c r="Z12" s="355">
        <f t="shared" si="2"/>
      </c>
      <c r="AA12" s="359"/>
      <c r="AB12" s="13"/>
      <c r="AC12" s="13"/>
      <c r="AD12" s="13"/>
      <c r="AE12" s="13"/>
      <c r="AF12" s="13"/>
      <c r="AG12" s="13"/>
      <c r="AH12" s="13"/>
      <c r="AI12" s="13"/>
      <c r="AJ12" s="13"/>
      <c r="AK12" s="13"/>
    </row>
    <row r="13" spans="1:37" ht="15" customHeight="1">
      <c r="A13" s="365" t="s">
        <v>4</v>
      </c>
      <c r="B13" s="366"/>
      <c r="C13" s="366"/>
      <c r="D13" s="366"/>
      <c r="E13" s="366"/>
      <c r="F13" s="366"/>
      <c r="G13" s="366"/>
      <c r="H13" s="366"/>
      <c r="I13" s="366"/>
      <c r="J13" s="366"/>
      <c r="K13" s="367" t="e">
        <f>SUM(K7:K12)</f>
        <v>#DIV/0!</v>
      </c>
      <c r="L13" s="367"/>
      <c r="M13" s="367"/>
      <c r="N13" s="367"/>
      <c r="O13" s="367"/>
      <c r="P13" s="367"/>
      <c r="Q13" s="367"/>
      <c r="R13" s="367"/>
      <c r="S13" s="367"/>
      <c r="T13" s="413">
        <f>SUM(T7:T12)</f>
        <v>0</v>
      </c>
      <c r="U13" s="413"/>
      <c r="V13" s="413"/>
      <c r="W13" s="414">
        <f>SUM(W7:W12)</f>
        <v>0</v>
      </c>
      <c r="X13" s="414"/>
      <c r="Y13" s="414"/>
      <c r="Z13" s="414">
        <f>SUM(Z7:Z12)</f>
        <v>0</v>
      </c>
      <c r="AA13" s="415"/>
      <c r="AB13" s="13"/>
      <c r="AC13" s="13"/>
      <c r="AD13" s="13"/>
      <c r="AE13" s="13"/>
      <c r="AF13" s="13"/>
      <c r="AG13" s="13"/>
      <c r="AH13" s="13"/>
      <c r="AI13" s="13"/>
      <c r="AJ13" s="13"/>
      <c r="AK13" s="13"/>
    </row>
    <row r="14" spans="1:37" ht="15" customHeight="1">
      <c r="A14" s="393" t="s">
        <v>245</v>
      </c>
      <c r="B14" s="394"/>
      <c r="C14" s="394"/>
      <c r="D14" s="394"/>
      <c r="E14" s="395"/>
      <c r="F14" s="395"/>
      <c r="G14" s="394"/>
      <c r="H14" s="395"/>
      <c r="I14" s="395"/>
      <c r="J14" s="396"/>
      <c r="K14" s="397"/>
      <c r="L14" s="398"/>
      <c r="M14" s="398"/>
      <c r="N14" s="398"/>
      <c r="O14" s="398"/>
      <c r="P14" s="398"/>
      <c r="Q14" s="398"/>
      <c r="R14" s="398"/>
      <c r="S14" s="399"/>
      <c r="T14" s="400">
        <f>IF($B$3=0,"",K14/$B$3)</f>
      </c>
      <c r="U14" s="401"/>
      <c r="V14" s="402"/>
      <c r="W14" s="416">
        <f>IF($G$3=0,"",K14/$G$3)</f>
      </c>
      <c r="X14" s="417"/>
      <c r="Y14" s="418"/>
      <c r="Z14" s="416">
        <f>IF($I$3=0,"",K14/$I$3)</f>
      </c>
      <c r="AA14" s="418"/>
      <c r="AB14" s="13"/>
      <c r="AC14" s="13"/>
      <c r="AD14" s="13"/>
      <c r="AE14" s="13"/>
      <c r="AF14" s="13"/>
      <c r="AG14" s="13"/>
      <c r="AH14" s="13"/>
      <c r="AI14" s="13"/>
      <c r="AJ14" s="13"/>
      <c r="AK14" s="13"/>
    </row>
    <row r="15" spans="1:37" ht="15" customHeight="1">
      <c r="A15" s="393" t="s">
        <v>248</v>
      </c>
      <c r="B15" s="394"/>
      <c r="C15" s="394"/>
      <c r="D15" s="394"/>
      <c r="E15" s="395"/>
      <c r="F15" s="395"/>
      <c r="G15" s="394"/>
      <c r="H15" s="395"/>
      <c r="I15" s="395"/>
      <c r="J15" s="396"/>
      <c r="K15" s="419"/>
      <c r="L15" s="420"/>
      <c r="M15" s="420"/>
      <c r="N15" s="420"/>
      <c r="O15" s="420"/>
      <c r="P15" s="420"/>
      <c r="Q15" s="420"/>
      <c r="R15" s="420"/>
      <c r="S15" s="421"/>
      <c r="T15" s="400">
        <f>IF($B$3=0,"",K15/$B$3)</f>
      </c>
      <c r="U15" s="401"/>
      <c r="V15" s="402"/>
      <c r="W15" s="416">
        <f>IF($G$3=0,"",K15/$G$3)</f>
      </c>
      <c r="X15" s="417"/>
      <c r="Y15" s="418"/>
      <c r="Z15" s="416">
        <f>IF($I$3=0,"",K15/$I$3)</f>
      </c>
      <c r="AA15" s="418"/>
      <c r="AB15" s="13"/>
      <c r="AC15" s="13"/>
      <c r="AD15" s="13"/>
      <c r="AE15" s="13"/>
      <c r="AF15" s="13"/>
      <c r="AG15" s="13"/>
      <c r="AH15" s="13"/>
      <c r="AI15" s="13"/>
      <c r="AJ15" s="13"/>
      <c r="AK15" s="13"/>
    </row>
    <row r="16" spans="1:37" ht="15" customHeight="1">
      <c r="A16" s="365" t="s">
        <v>5</v>
      </c>
      <c r="B16" s="366"/>
      <c r="C16" s="366"/>
      <c r="D16" s="366"/>
      <c r="E16" s="366"/>
      <c r="F16" s="366"/>
      <c r="G16" s="366"/>
      <c r="H16" s="366"/>
      <c r="I16" s="366"/>
      <c r="J16" s="366"/>
      <c r="K16" s="422" t="e">
        <f>SUM(K13:K15)</f>
        <v>#DIV/0!</v>
      </c>
      <c r="L16" s="367"/>
      <c r="M16" s="367"/>
      <c r="N16" s="367"/>
      <c r="O16" s="367"/>
      <c r="P16" s="367"/>
      <c r="Q16" s="367"/>
      <c r="R16" s="367"/>
      <c r="S16" s="423"/>
      <c r="T16" s="424">
        <f>SUM(T13:T15)</f>
        <v>0</v>
      </c>
      <c r="U16" s="413"/>
      <c r="V16" s="413"/>
      <c r="W16" s="425">
        <f>SUM(W13:W15)</f>
        <v>0</v>
      </c>
      <c r="X16" s="414"/>
      <c r="Y16" s="414"/>
      <c r="Z16" s="425">
        <f>SUM(Z13:Z15)</f>
        <v>0</v>
      </c>
      <c r="AA16" s="415"/>
      <c r="AB16" s="13"/>
      <c r="AC16" s="13"/>
      <c r="AD16" s="13"/>
      <c r="AE16" s="13"/>
      <c r="AF16" s="13"/>
      <c r="AG16" s="13"/>
      <c r="AH16" s="13"/>
      <c r="AI16" s="13"/>
      <c r="AJ16" s="13"/>
      <c r="AK16" s="13"/>
    </row>
    <row r="17" spans="1:37" s="14" customFormat="1" ht="20.25" customHeight="1">
      <c r="A17" s="370" t="s">
        <v>58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13"/>
      <c r="AC17" s="13"/>
      <c r="AD17" s="13"/>
      <c r="AE17" s="13"/>
      <c r="AF17" s="13"/>
      <c r="AG17" s="13"/>
      <c r="AH17" s="13"/>
      <c r="AI17" s="13"/>
      <c r="AJ17" s="13"/>
      <c r="AK17" s="13"/>
    </row>
    <row r="18" spans="1:37" ht="15" customHeight="1">
      <c r="A18" s="426" t="s">
        <v>6</v>
      </c>
      <c r="B18" s="426"/>
      <c r="C18" s="426"/>
      <c r="D18" s="426"/>
      <c r="E18" s="426"/>
      <c r="F18" s="426"/>
      <c r="G18" s="426"/>
      <c r="H18" s="426"/>
      <c r="I18" s="426"/>
      <c r="J18" s="426"/>
      <c r="K18" s="427" t="s">
        <v>21</v>
      </c>
      <c r="L18" s="427"/>
      <c r="M18" s="427"/>
      <c r="N18" s="427"/>
      <c r="O18" s="427"/>
      <c r="P18" s="427"/>
      <c r="Q18" s="427"/>
      <c r="R18" s="427"/>
      <c r="S18" s="427"/>
      <c r="T18" s="427" t="s">
        <v>49</v>
      </c>
      <c r="U18" s="427"/>
      <c r="V18" s="427"/>
      <c r="W18" s="427" t="s">
        <v>23</v>
      </c>
      <c r="X18" s="427"/>
      <c r="Y18" s="427"/>
      <c r="Z18" s="427" t="s">
        <v>24</v>
      </c>
      <c r="AA18" s="427"/>
      <c r="AB18" s="13"/>
      <c r="AC18" s="13"/>
      <c r="AD18" s="13"/>
      <c r="AE18" s="13"/>
      <c r="AF18" s="13"/>
      <c r="AG18" s="13"/>
      <c r="AH18" s="13"/>
      <c r="AI18" s="13"/>
      <c r="AJ18" s="13"/>
      <c r="AK18" s="13"/>
    </row>
    <row r="19" spans="1:27" s="13" customFormat="1" ht="15" customHeight="1">
      <c r="A19" s="360" t="s">
        <v>30</v>
      </c>
      <c r="B19" s="361"/>
      <c r="C19" s="361"/>
      <c r="D19" s="361"/>
      <c r="E19" s="362"/>
      <c r="F19" s="362"/>
      <c r="G19" s="361"/>
      <c r="H19" s="362"/>
      <c r="I19" s="362"/>
      <c r="J19" s="363"/>
      <c r="K19" s="353"/>
      <c r="L19" s="354"/>
      <c r="M19" s="354"/>
      <c r="N19" s="354"/>
      <c r="O19" s="354"/>
      <c r="P19" s="354"/>
      <c r="Q19" s="354"/>
      <c r="R19" s="354"/>
      <c r="S19" s="392"/>
      <c r="T19" s="368">
        <f>IF($B$3=0,"",K19/$B$3)</f>
      </c>
      <c r="U19" s="368"/>
      <c r="V19" s="368"/>
      <c r="W19" s="364">
        <f>IF($G$3=0,"",K19/$G$3)</f>
      </c>
      <c r="X19" s="364"/>
      <c r="Y19" s="364"/>
      <c r="Z19" s="364">
        <f>IF($I$3=0,"",K19/$I$3)</f>
      </c>
      <c r="AA19" s="364"/>
    </row>
    <row r="20" spans="1:37" ht="15" customHeight="1">
      <c r="A20" s="360" t="s">
        <v>31</v>
      </c>
      <c r="B20" s="361"/>
      <c r="C20" s="361"/>
      <c r="D20" s="361"/>
      <c r="E20" s="362"/>
      <c r="F20" s="362"/>
      <c r="G20" s="361"/>
      <c r="H20" s="362"/>
      <c r="I20" s="362"/>
      <c r="J20" s="363"/>
      <c r="K20" s="353"/>
      <c r="L20" s="354"/>
      <c r="M20" s="354"/>
      <c r="N20" s="354"/>
      <c r="O20" s="354"/>
      <c r="P20" s="354"/>
      <c r="Q20" s="354"/>
      <c r="R20" s="354"/>
      <c r="S20" s="392"/>
      <c r="T20" s="368">
        <f>IF($B$3=0,"",K20/$B$3)</f>
      </c>
      <c r="U20" s="368"/>
      <c r="V20" s="368"/>
      <c r="W20" s="364">
        <f aca="true" t="shared" si="3" ref="W20:W39">IF($G$3=0,"",K20/$G$3)</f>
      </c>
      <c r="X20" s="364"/>
      <c r="Y20" s="364"/>
      <c r="Z20" s="364">
        <f aca="true" t="shared" si="4" ref="Z20:Z38">IF($I$3=0,"",K20/$I$3)</f>
      </c>
      <c r="AA20" s="364"/>
      <c r="AB20" s="13"/>
      <c r="AC20" s="13"/>
      <c r="AD20" s="13"/>
      <c r="AE20" s="13"/>
      <c r="AF20" s="13"/>
      <c r="AG20" s="13"/>
      <c r="AH20" s="13"/>
      <c r="AI20" s="13"/>
      <c r="AJ20" s="13"/>
      <c r="AK20" s="13"/>
    </row>
    <row r="21" spans="1:37" ht="15" customHeight="1">
      <c r="A21" s="360" t="s">
        <v>32</v>
      </c>
      <c r="B21" s="361"/>
      <c r="C21" s="361"/>
      <c r="D21" s="361"/>
      <c r="E21" s="362"/>
      <c r="F21" s="362"/>
      <c r="G21" s="361"/>
      <c r="H21" s="362"/>
      <c r="I21" s="362"/>
      <c r="J21" s="363"/>
      <c r="K21" s="353"/>
      <c r="L21" s="354"/>
      <c r="M21" s="354"/>
      <c r="N21" s="354"/>
      <c r="O21" s="354"/>
      <c r="P21" s="354"/>
      <c r="Q21" s="354"/>
      <c r="R21" s="354"/>
      <c r="S21" s="392"/>
      <c r="T21" s="368">
        <f aca="true" t="shared" si="5" ref="T21:T39">IF($B$3=0,"",K21/$B$3)</f>
      </c>
      <c r="U21" s="368"/>
      <c r="V21" s="368"/>
      <c r="W21" s="364">
        <f t="shared" si="3"/>
      </c>
      <c r="X21" s="364"/>
      <c r="Y21" s="364"/>
      <c r="Z21" s="364">
        <f t="shared" si="4"/>
      </c>
      <c r="AA21" s="364"/>
      <c r="AB21" s="13"/>
      <c r="AC21" s="13"/>
      <c r="AD21" s="13"/>
      <c r="AE21" s="13"/>
      <c r="AF21" s="13"/>
      <c r="AG21" s="13"/>
      <c r="AH21" s="13"/>
      <c r="AI21" s="13"/>
      <c r="AJ21" s="13"/>
      <c r="AK21" s="13"/>
    </row>
    <row r="22" spans="1:37" ht="15" customHeight="1">
      <c r="A22" s="360" t="s">
        <v>7</v>
      </c>
      <c r="B22" s="361"/>
      <c r="C22" s="361"/>
      <c r="D22" s="361"/>
      <c r="E22" s="362"/>
      <c r="F22" s="362"/>
      <c r="G22" s="361"/>
      <c r="H22" s="362"/>
      <c r="I22" s="362"/>
      <c r="J22" s="363"/>
      <c r="K22" s="369"/>
      <c r="L22" s="369"/>
      <c r="M22" s="369"/>
      <c r="N22" s="369"/>
      <c r="O22" s="369"/>
      <c r="P22" s="369"/>
      <c r="Q22" s="369"/>
      <c r="R22" s="369"/>
      <c r="S22" s="369"/>
      <c r="T22" s="368">
        <f t="shared" si="5"/>
      </c>
      <c r="U22" s="368"/>
      <c r="V22" s="368"/>
      <c r="W22" s="364">
        <f t="shared" si="3"/>
      </c>
      <c r="X22" s="364"/>
      <c r="Y22" s="364"/>
      <c r="Z22" s="364">
        <f t="shared" si="4"/>
      </c>
      <c r="AA22" s="364"/>
      <c r="AB22" s="13"/>
      <c r="AC22" s="13"/>
      <c r="AD22" s="13"/>
      <c r="AE22" s="13"/>
      <c r="AF22" s="13"/>
      <c r="AG22" s="13"/>
      <c r="AH22" s="13"/>
      <c r="AI22" s="13"/>
      <c r="AJ22" s="13"/>
      <c r="AK22" s="13"/>
    </row>
    <row r="23" spans="1:37" ht="15" customHeight="1">
      <c r="A23" s="360" t="s">
        <v>33</v>
      </c>
      <c r="B23" s="361"/>
      <c r="C23" s="361"/>
      <c r="D23" s="361"/>
      <c r="E23" s="362"/>
      <c r="F23" s="362"/>
      <c r="G23" s="361"/>
      <c r="H23" s="362"/>
      <c r="I23" s="362"/>
      <c r="J23" s="363"/>
      <c r="K23" s="369"/>
      <c r="L23" s="369"/>
      <c r="M23" s="369"/>
      <c r="N23" s="369"/>
      <c r="O23" s="369"/>
      <c r="P23" s="369"/>
      <c r="Q23" s="369"/>
      <c r="R23" s="369"/>
      <c r="S23" s="369"/>
      <c r="T23" s="368">
        <f t="shared" si="5"/>
      </c>
      <c r="U23" s="368"/>
      <c r="V23" s="368"/>
      <c r="W23" s="364">
        <f t="shared" si="3"/>
      </c>
      <c r="X23" s="364"/>
      <c r="Y23" s="364"/>
      <c r="Z23" s="364">
        <f t="shared" si="4"/>
      </c>
      <c r="AA23" s="364"/>
      <c r="AB23" s="13"/>
      <c r="AC23" s="13"/>
      <c r="AD23" s="13"/>
      <c r="AE23" s="13"/>
      <c r="AF23" s="13"/>
      <c r="AG23" s="13"/>
      <c r="AH23" s="13"/>
      <c r="AI23" s="13"/>
      <c r="AJ23" s="13"/>
      <c r="AK23" s="13"/>
    </row>
    <row r="24" spans="1:37" ht="15" customHeight="1">
      <c r="A24" s="360" t="s">
        <v>50</v>
      </c>
      <c r="B24" s="361"/>
      <c r="C24" s="361"/>
      <c r="D24" s="361"/>
      <c r="E24" s="362"/>
      <c r="F24" s="362"/>
      <c r="G24" s="361"/>
      <c r="H24" s="362"/>
      <c r="I24" s="362"/>
      <c r="J24" s="363"/>
      <c r="K24" s="369"/>
      <c r="L24" s="369"/>
      <c r="M24" s="369"/>
      <c r="N24" s="369"/>
      <c r="O24" s="369"/>
      <c r="P24" s="369"/>
      <c r="Q24" s="369"/>
      <c r="R24" s="369"/>
      <c r="S24" s="369"/>
      <c r="T24" s="368">
        <f t="shared" si="5"/>
      </c>
      <c r="U24" s="368"/>
      <c r="V24" s="368"/>
      <c r="W24" s="364">
        <f t="shared" si="3"/>
      </c>
      <c r="X24" s="364"/>
      <c r="Y24" s="364"/>
      <c r="Z24" s="364">
        <f t="shared" si="4"/>
      </c>
      <c r="AA24" s="364"/>
      <c r="AB24" s="13"/>
      <c r="AC24" s="13"/>
      <c r="AD24" s="13"/>
      <c r="AE24" s="13"/>
      <c r="AF24" s="13"/>
      <c r="AG24" s="13"/>
      <c r="AH24" s="13"/>
      <c r="AI24" s="13"/>
      <c r="AJ24" s="13"/>
      <c r="AK24" s="13"/>
    </row>
    <row r="25" spans="1:37" ht="15" customHeight="1">
      <c r="A25" s="360" t="s">
        <v>34</v>
      </c>
      <c r="B25" s="361"/>
      <c r="C25" s="361"/>
      <c r="D25" s="361"/>
      <c r="E25" s="362"/>
      <c r="F25" s="362"/>
      <c r="G25" s="361"/>
      <c r="H25" s="362"/>
      <c r="I25" s="362"/>
      <c r="J25" s="363"/>
      <c r="K25" s="369"/>
      <c r="L25" s="369"/>
      <c r="M25" s="369"/>
      <c r="N25" s="369"/>
      <c r="O25" s="369"/>
      <c r="P25" s="369"/>
      <c r="Q25" s="369"/>
      <c r="R25" s="369"/>
      <c r="S25" s="369"/>
      <c r="T25" s="368">
        <f t="shared" si="5"/>
      </c>
      <c r="U25" s="368"/>
      <c r="V25" s="368"/>
      <c r="W25" s="364">
        <f t="shared" si="3"/>
      </c>
      <c r="X25" s="364"/>
      <c r="Y25" s="364"/>
      <c r="Z25" s="364">
        <f t="shared" si="4"/>
      </c>
      <c r="AA25" s="364"/>
      <c r="AB25" s="13"/>
      <c r="AC25" s="13"/>
      <c r="AD25" s="13"/>
      <c r="AE25" s="13"/>
      <c r="AF25" s="13"/>
      <c r="AG25" s="13"/>
      <c r="AH25" s="13"/>
      <c r="AI25" s="13"/>
      <c r="AJ25" s="13"/>
      <c r="AK25" s="13"/>
    </row>
    <row r="26" spans="1:27" ht="15" customHeight="1">
      <c r="A26" s="360" t="s">
        <v>8</v>
      </c>
      <c r="B26" s="361"/>
      <c r="C26" s="361"/>
      <c r="D26" s="361"/>
      <c r="E26" s="362"/>
      <c r="F26" s="362"/>
      <c r="G26" s="361"/>
      <c r="H26" s="362"/>
      <c r="I26" s="362"/>
      <c r="J26" s="363"/>
      <c r="K26" s="369"/>
      <c r="L26" s="369"/>
      <c r="M26" s="369"/>
      <c r="N26" s="369"/>
      <c r="O26" s="369"/>
      <c r="P26" s="369"/>
      <c r="Q26" s="369"/>
      <c r="R26" s="369"/>
      <c r="S26" s="369"/>
      <c r="T26" s="368">
        <f t="shared" si="5"/>
      </c>
      <c r="U26" s="368"/>
      <c r="V26" s="368"/>
      <c r="W26" s="364">
        <f t="shared" si="3"/>
      </c>
      <c r="X26" s="364"/>
      <c r="Y26" s="364"/>
      <c r="Z26" s="364">
        <f t="shared" si="4"/>
      </c>
      <c r="AA26" s="364"/>
    </row>
    <row r="27" spans="1:27" ht="15" customHeight="1">
      <c r="A27" s="360" t="s">
        <v>9</v>
      </c>
      <c r="B27" s="361"/>
      <c r="C27" s="361"/>
      <c r="D27" s="361"/>
      <c r="E27" s="362"/>
      <c r="F27" s="362"/>
      <c r="G27" s="361"/>
      <c r="H27" s="362"/>
      <c r="I27" s="362"/>
      <c r="J27" s="363"/>
      <c r="K27" s="369"/>
      <c r="L27" s="369"/>
      <c r="M27" s="369"/>
      <c r="N27" s="369"/>
      <c r="O27" s="369"/>
      <c r="P27" s="369"/>
      <c r="Q27" s="369"/>
      <c r="R27" s="369"/>
      <c r="S27" s="369"/>
      <c r="T27" s="368">
        <f t="shared" si="5"/>
      </c>
      <c r="U27" s="368"/>
      <c r="V27" s="368"/>
      <c r="W27" s="364">
        <f t="shared" si="3"/>
      </c>
      <c r="X27" s="364"/>
      <c r="Y27" s="364"/>
      <c r="Z27" s="364">
        <f t="shared" si="4"/>
      </c>
      <c r="AA27" s="364"/>
    </row>
    <row r="28" spans="1:27" ht="15" customHeight="1">
      <c r="A28" s="360" t="s">
        <v>10</v>
      </c>
      <c r="B28" s="361"/>
      <c r="C28" s="361"/>
      <c r="D28" s="361"/>
      <c r="E28" s="362"/>
      <c r="F28" s="362"/>
      <c r="G28" s="361"/>
      <c r="H28" s="362"/>
      <c r="I28" s="362"/>
      <c r="J28" s="363"/>
      <c r="K28" s="369"/>
      <c r="L28" s="369"/>
      <c r="M28" s="369"/>
      <c r="N28" s="369"/>
      <c r="O28" s="369"/>
      <c r="P28" s="369"/>
      <c r="Q28" s="369"/>
      <c r="R28" s="369"/>
      <c r="S28" s="369"/>
      <c r="T28" s="368">
        <f t="shared" si="5"/>
      </c>
      <c r="U28" s="368"/>
      <c r="V28" s="368"/>
      <c r="W28" s="364">
        <f t="shared" si="3"/>
      </c>
      <c r="X28" s="364"/>
      <c r="Y28" s="364"/>
      <c r="Z28" s="364">
        <f t="shared" si="4"/>
      </c>
      <c r="AA28" s="364"/>
    </row>
    <row r="29" spans="1:27" ht="15" customHeight="1">
      <c r="A29" s="360" t="s">
        <v>51</v>
      </c>
      <c r="B29" s="361"/>
      <c r="C29" s="361"/>
      <c r="D29" s="361"/>
      <c r="E29" s="362"/>
      <c r="F29" s="362"/>
      <c r="G29" s="361"/>
      <c r="H29" s="362"/>
      <c r="I29" s="362"/>
      <c r="J29" s="363"/>
      <c r="K29" s="369"/>
      <c r="L29" s="369"/>
      <c r="M29" s="369"/>
      <c r="N29" s="369"/>
      <c r="O29" s="369"/>
      <c r="P29" s="369"/>
      <c r="Q29" s="369"/>
      <c r="R29" s="369"/>
      <c r="S29" s="369"/>
      <c r="T29" s="368">
        <f t="shared" si="5"/>
      </c>
      <c r="U29" s="368"/>
      <c r="V29" s="368"/>
      <c r="W29" s="364">
        <f t="shared" si="3"/>
      </c>
      <c r="X29" s="364"/>
      <c r="Y29" s="364"/>
      <c r="Z29" s="364">
        <f t="shared" si="4"/>
      </c>
      <c r="AA29" s="364"/>
    </row>
    <row r="30" spans="1:27" ht="15" customHeight="1">
      <c r="A30" s="360" t="s">
        <v>11</v>
      </c>
      <c r="B30" s="361"/>
      <c r="C30" s="361"/>
      <c r="D30" s="361"/>
      <c r="E30" s="362"/>
      <c r="F30" s="362"/>
      <c r="G30" s="361"/>
      <c r="H30" s="362"/>
      <c r="I30" s="362"/>
      <c r="J30" s="363"/>
      <c r="K30" s="369"/>
      <c r="L30" s="369"/>
      <c r="M30" s="369"/>
      <c r="N30" s="369"/>
      <c r="O30" s="369"/>
      <c r="P30" s="369"/>
      <c r="Q30" s="369"/>
      <c r="R30" s="369"/>
      <c r="S30" s="369"/>
      <c r="T30" s="368">
        <f t="shared" si="5"/>
      </c>
      <c r="U30" s="368"/>
      <c r="V30" s="368"/>
      <c r="W30" s="364">
        <f t="shared" si="3"/>
      </c>
      <c r="X30" s="364"/>
      <c r="Y30" s="364"/>
      <c r="Z30" s="364">
        <f t="shared" si="4"/>
      </c>
      <c r="AA30" s="364"/>
    </row>
    <row r="31" spans="1:27" ht="15" customHeight="1">
      <c r="A31" s="360" t="s">
        <v>37</v>
      </c>
      <c r="B31" s="361"/>
      <c r="C31" s="361"/>
      <c r="D31" s="361"/>
      <c r="E31" s="362"/>
      <c r="F31" s="362"/>
      <c r="G31" s="361"/>
      <c r="H31" s="362"/>
      <c r="I31" s="362"/>
      <c r="J31" s="363"/>
      <c r="K31" s="369"/>
      <c r="L31" s="369"/>
      <c r="M31" s="369"/>
      <c r="N31" s="369"/>
      <c r="O31" s="369"/>
      <c r="P31" s="369"/>
      <c r="Q31" s="369"/>
      <c r="R31" s="369"/>
      <c r="S31" s="369"/>
      <c r="T31" s="368">
        <f t="shared" si="5"/>
      </c>
      <c r="U31" s="368"/>
      <c r="V31" s="368"/>
      <c r="W31" s="364">
        <f t="shared" si="3"/>
      </c>
      <c r="X31" s="364"/>
      <c r="Y31" s="364"/>
      <c r="Z31" s="364">
        <f t="shared" si="4"/>
      </c>
      <c r="AA31" s="364"/>
    </row>
    <row r="32" spans="1:27" ht="15" customHeight="1">
      <c r="A32" s="360" t="s">
        <v>35</v>
      </c>
      <c r="B32" s="361"/>
      <c r="C32" s="361"/>
      <c r="D32" s="361"/>
      <c r="E32" s="362"/>
      <c r="F32" s="362"/>
      <c r="G32" s="361"/>
      <c r="H32" s="362"/>
      <c r="I32" s="362"/>
      <c r="J32" s="363"/>
      <c r="K32" s="369"/>
      <c r="L32" s="369"/>
      <c r="M32" s="369"/>
      <c r="N32" s="369"/>
      <c r="O32" s="369"/>
      <c r="P32" s="369"/>
      <c r="Q32" s="369"/>
      <c r="R32" s="369"/>
      <c r="S32" s="369"/>
      <c r="T32" s="368">
        <f t="shared" si="5"/>
      </c>
      <c r="U32" s="368"/>
      <c r="V32" s="368"/>
      <c r="W32" s="364">
        <f t="shared" si="3"/>
      </c>
      <c r="X32" s="364"/>
      <c r="Y32" s="364"/>
      <c r="Z32" s="364">
        <f t="shared" si="4"/>
      </c>
      <c r="AA32" s="364"/>
    </row>
    <row r="33" spans="1:27" ht="15" customHeight="1">
      <c r="A33" s="360" t="s">
        <v>36</v>
      </c>
      <c r="B33" s="361"/>
      <c r="C33" s="361"/>
      <c r="D33" s="361"/>
      <c r="E33" s="362"/>
      <c r="F33" s="362"/>
      <c r="G33" s="361"/>
      <c r="H33" s="362"/>
      <c r="I33" s="362"/>
      <c r="J33" s="363"/>
      <c r="K33" s="369"/>
      <c r="L33" s="369"/>
      <c r="M33" s="369"/>
      <c r="N33" s="369"/>
      <c r="O33" s="369"/>
      <c r="P33" s="369"/>
      <c r="Q33" s="369"/>
      <c r="R33" s="369"/>
      <c r="S33" s="369"/>
      <c r="T33" s="368">
        <f t="shared" si="5"/>
      </c>
      <c r="U33" s="368"/>
      <c r="V33" s="368"/>
      <c r="W33" s="364">
        <f t="shared" si="3"/>
      </c>
      <c r="X33" s="364"/>
      <c r="Y33" s="364"/>
      <c r="Z33" s="364">
        <f t="shared" si="4"/>
      </c>
      <c r="AA33" s="364"/>
    </row>
    <row r="34" spans="1:27" ht="15" customHeight="1">
      <c r="A34" s="360" t="s">
        <v>52</v>
      </c>
      <c r="B34" s="361"/>
      <c r="C34" s="361"/>
      <c r="D34" s="361"/>
      <c r="E34" s="362"/>
      <c r="F34" s="362"/>
      <c r="G34" s="361"/>
      <c r="H34" s="362"/>
      <c r="I34" s="362"/>
      <c r="J34" s="363"/>
      <c r="K34" s="369"/>
      <c r="L34" s="369"/>
      <c r="M34" s="369"/>
      <c r="N34" s="369"/>
      <c r="O34" s="369"/>
      <c r="P34" s="369"/>
      <c r="Q34" s="369"/>
      <c r="R34" s="369"/>
      <c r="S34" s="369"/>
      <c r="T34" s="368">
        <f t="shared" si="5"/>
      </c>
      <c r="U34" s="368"/>
      <c r="V34" s="368"/>
      <c r="W34" s="364">
        <f t="shared" si="3"/>
      </c>
      <c r="X34" s="364"/>
      <c r="Y34" s="364"/>
      <c r="Z34" s="364">
        <f t="shared" si="4"/>
      </c>
      <c r="AA34" s="364"/>
    </row>
    <row r="35" spans="1:27" ht="15" customHeight="1">
      <c r="A35" s="360" t="s">
        <v>38</v>
      </c>
      <c r="B35" s="361"/>
      <c r="C35" s="361"/>
      <c r="D35" s="361"/>
      <c r="E35" s="362"/>
      <c r="F35" s="362"/>
      <c r="G35" s="361"/>
      <c r="H35" s="362"/>
      <c r="I35" s="362"/>
      <c r="J35" s="363"/>
      <c r="K35" s="369"/>
      <c r="L35" s="369"/>
      <c r="M35" s="369"/>
      <c r="N35" s="369"/>
      <c r="O35" s="369"/>
      <c r="P35" s="369"/>
      <c r="Q35" s="369"/>
      <c r="R35" s="369"/>
      <c r="S35" s="369"/>
      <c r="T35" s="368">
        <f t="shared" si="5"/>
      </c>
      <c r="U35" s="368"/>
      <c r="V35" s="368"/>
      <c r="W35" s="364">
        <f t="shared" si="3"/>
      </c>
      <c r="X35" s="364"/>
      <c r="Y35" s="364"/>
      <c r="Z35" s="364">
        <f t="shared" si="4"/>
      </c>
      <c r="AA35" s="364"/>
    </row>
    <row r="36" spans="1:27" ht="15" customHeight="1">
      <c r="A36" s="360" t="s">
        <v>53</v>
      </c>
      <c r="B36" s="361"/>
      <c r="C36" s="361"/>
      <c r="D36" s="361"/>
      <c r="E36" s="362"/>
      <c r="F36" s="362"/>
      <c r="G36" s="361"/>
      <c r="H36" s="362"/>
      <c r="I36" s="362"/>
      <c r="J36" s="363"/>
      <c r="K36" s="369"/>
      <c r="L36" s="369"/>
      <c r="M36" s="369"/>
      <c r="N36" s="369"/>
      <c r="O36" s="369"/>
      <c r="P36" s="369"/>
      <c r="Q36" s="369"/>
      <c r="R36" s="369"/>
      <c r="S36" s="369"/>
      <c r="T36" s="368">
        <f t="shared" si="5"/>
      </c>
      <c r="U36" s="368"/>
      <c r="V36" s="368"/>
      <c r="W36" s="364">
        <f t="shared" si="3"/>
      </c>
      <c r="X36" s="364"/>
      <c r="Y36" s="364"/>
      <c r="Z36" s="364">
        <f t="shared" si="4"/>
      </c>
      <c r="AA36" s="364"/>
    </row>
    <row r="37" spans="1:27" ht="15" customHeight="1">
      <c r="A37" s="360" t="s">
        <v>39</v>
      </c>
      <c r="B37" s="361"/>
      <c r="C37" s="361"/>
      <c r="D37" s="361"/>
      <c r="E37" s="362"/>
      <c r="F37" s="362"/>
      <c r="G37" s="361"/>
      <c r="H37" s="362"/>
      <c r="I37" s="362"/>
      <c r="J37" s="363"/>
      <c r="K37" s="369"/>
      <c r="L37" s="369"/>
      <c r="M37" s="369"/>
      <c r="N37" s="369"/>
      <c r="O37" s="369"/>
      <c r="P37" s="369"/>
      <c r="Q37" s="369"/>
      <c r="R37" s="369"/>
      <c r="S37" s="369"/>
      <c r="T37" s="368">
        <f t="shared" si="5"/>
      </c>
      <c r="U37" s="368"/>
      <c r="V37" s="368"/>
      <c r="W37" s="364">
        <f t="shared" si="3"/>
      </c>
      <c r="X37" s="364"/>
      <c r="Y37" s="364"/>
      <c r="Z37" s="364">
        <f t="shared" si="4"/>
      </c>
      <c r="AA37" s="364"/>
    </row>
    <row r="38" spans="1:27" ht="15" customHeight="1">
      <c r="A38" s="360" t="s">
        <v>40</v>
      </c>
      <c r="B38" s="361"/>
      <c r="C38" s="361"/>
      <c r="D38" s="361"/>
      <c r="E38" s="362"/>
      <c r="F38" s="362"/>
      <c r="G38" s="361"/>
      <c r="H38" s="362"/>
      <c r="I38" s="362"/>
      <c r="J38" s="363"/>
      <c r="K38" s="369"/>
      <c r="L38" s="369"/>
      <c r="M38" s="369"/>
      <c r="N38" s="369"/>
      <c r="O38" s="369"/>
      <c r="P38" s="369"/>
      <c r="Q38" s="369"/>
      <c r="R38" s="369"/>
      <c r="S38" s="369"/>
      <c r="T38" s="368">
        <f t="shared" si="5"/>
      </c>
      <c r="U38" s="368"/>
      <c r="V38" s="368"/>
      <c r="W38" s="364">
        <f t="shared" si="3"/>
      </c>
      <c r="X38" s="364"/>
      <c r="Y38" s="364"/>
      <c r="Z38" s="364">
        <f t="shared" si="4"/>
      </c>
      <c r="AA38" s="364"/>
    </row>
    <row r="39" spans="1:27" ht="15" customHeight="1">
      <c r="A39" s="360" t="s">
        <v>41</v>
      </c>
      <c r="B39" s="361"/>
      <c r="C39" s="361"/>
      <c r="D39" s="361"/>
      <c r="E39" s="362"/>
      <c r="F39" s="362"/>
      <c r="G39" s="361"/>
      <c r="H39" s="362"/>
      <c r="I39" s="362"/>
      <c r="J39" s="363"/>
      <c r="K39" s="369"/>
      <c r="L39" s="369"/>
      <c r="M39" s="369"/>
      <c r="N39" s="369"/>
      <c r="O39" s="369"/>
      <c r="P39" s="369"/>
      <c r="Q39" s="369"/>
      <c r="R39" s="369"/>
      <c r="S39" s="369"/>
      <c r="T39" s="368">
        <f t="shared" si="5"/>
      </c>
      <c r="U39" s="368"/>
      <c r="V39" s="368"/>
      <c r="W39" s="364">
        <f t="shared" si="3"/>
      </c>
      <c r="X39" s="364"/>
      <c r="Y39" s="364"/>
      <c r="Z39" s="364">
        <f>IF($I$3=0,"",K39/$I$3)</f>
      </c>
      <c r="AA39" s="364"/>
    </row>
    <row r="40" spans="1:27" ht="15" customHeight="1">
      <c r="A40" s="428" t="s">
        <v>42</v>
      </c>
      <c r="B40" s="428"/>
      <c r="C40" s="428"/>
      <c r="D40" s="428"/>
      <c r="E40" s="428"/>
      <c r="F40" s="428"/>
      <c r="G40" s="428"/>
      <c r="H40" s="428"/>
      <c r="I40" s="428"/>
      <c r="J40" s="428"/>
      <c r="K40" s="429">
        <f>SUM(K19:K39)</f>
        <v>0</v>
      </c>
      <c r="L40" s="429"/>
      <c r="M40" s="429"/>
      <c r="N40" s="429"/>
      <c r="O40" s="429"/>
      <c r="P40" s="429"/>
      <c r="Q40" s="429"/>
      <c r="R40" s="429"/>
      <c r="S40" s="429"/>
      <c r="T40" s="430">
        <f>SUM(T19:T39)</f>
        <v>0</v>
      </c>
      <c r="U40" s="430"/>
      <c r="V40" s="430"/>
      <c r="W40" s="431">
        <f>SUM(W19:W39)</f>
        <v>0</v>
      </c>
      <c r="X40" s="431"/>
      <c r="Y40" s="431"/>
      <c r="Z40" s="431">
        <f>SUM(Z19:Z39)</f>
        <v>0</v>
      </c>
      <c r="AA40" s="431"/>
    </row>
    <row r="41" spans="1:27" ht="15" customHeight="1">
      <c r="A41" s="432" t="s">
        <v>54</v>
      </c>
      <c r="B41" s="432"/>
      <c r="C41" s="432"/>
      <c r="D41" s="433"/>
      <c r="E41" s="433"/>
      <c r="F41" s="433"/>
      <c r="G41" s="433"/>
      <c r="H41" s="433"/>
      <c r="I41" s="433"/>
      <c r="J41" s="433"/>
      <c r="K41" s="369"/>
      <c r="L41" s="369"/>
      <c r="M41" s="369"/>
      <c r="N41" s="369"/>
      <c r="O41" s="369"/>
      <c r="P41" s="369"/>
      <c r="Q41" s="369"/>
      <c r="R41" s="369"/>
      <c r="S41" s="369"/>
      <c r="T41" s="368">
        <f aca="true" t="shared" si="6" ref="T41:T48">IF($B$3=0,"",K41/$B$3)</f>
      </c>
      <c r="U41" s="368"/>
      <c r="V41" s="368"/>
      <c r="W41" s="364">
        <f>IF($G$3=0,"",K41/$G$3)</f>
      </c>
      <c r="X41" s="364"/>
      <c r="Y41" s="364"/>
      <c r="Z41" s="364">
        <f>IF($I$3=0,"",K41/$I$3)</f>
      </c>
      <c r="AA41" s="364"/>
    </row>
    <row r="42" spans="1:27" ht="15" customHeight="1">
      <c r="A42" s="432" t="s">
        <v>55</v>
      </c>
      <c r="B42" s="432"/>
      <c r="C42" s="432"/>
      <c r="D42" s="433"/>
      <c r="E42" s="433"/>
      <c r="F42" s="433"/>
      <c r="G42" s="433"/>
      <c r="H42" s="433"/>
      <c r="I42" s="433"/>
      <c r="J42" s="433"/>
      <c r="K42" s="369"/>
      <c r="L42" s="369"/>
      <c r="M42" s="369"/>
      <c r="N42" s="369"/>
      <c r="O42" s="369"/>
      <c r="P42" s="369"/>
      <c r="Q42" s="369"/>
      <c r="R42" s="369"/>
      <c r="S42" s="369"/>
      <c r="T42" s="368">
        <f t="shared" si="6"/>
      </c>
      <c r="U42" s="368"/>
      <c r="V42" s="368"/>
      <c r="W42" s="364">
        <f aca="true" t="shared" si="7" ref="W42:W48">IF($G$3=0,"",K42/$G$3)</f>
      </c>
      <c r="X42" s="364"/>
      <c r="Y42" s="364"/>
      <c r="Z42" s="364">
        <f aca="true" t="shared" si="8" ref="Z42:Z48">IF($I$3=0,"",K42/$I$3)</f>
      </c>
      <c r="AA42" s="364"/>
    </row>
    <row r="43" spans="1:27" ht="15" customHeight="1">
      <c r="A43" s="360" t="s">
        <v>43</v>
      </c>
      <c r="B43" s="361"/>
      <c r="C43" s="361"/>
      <c r="D43" s="361"/>
      <c r="E43" s="361"/>
      <c r="F43" s="361"/>
      <c r="G43" s="361"/>
      <c r="H43" s="361"/>
      <c r="I43" s="361"/>
      <c r="J43" s="363"/>
      <c r="K43" s="369"/>
      <c r="L43" s="369"/>
      <c r="M43" s="369"/>
      <c r="N43" s="369"/>
      <c r="O43" s="369"/>
      <c r="P43" s="369"/>
      <c r="Q43" s="369"/>
      <c r="R43" s="369"/>
      <c r="S43" s="369"/>
      <c r="T43" s="368">
        <f t="shared" si="6"/>
      </c>
      <c r="U43" s="368"/>
      <c r="V43" s="368"/>
      <c r="W43" s="364">
        <f t="shared" si="7"/>
      </c>
      <c r="X43" s="364"/>
      <c r="Y43" s="364"/>
      <c r="Z43" s="364">
        <f t="shared" si="8"/>
      </c>
      <c r="AA43" s="364"/>
    </row>
    <row r="44" spans="1:27" ht="15" customHeight="1">
      <c r="A44" s="432" t="s">
        <v>44</v>
      </c>
      <c r="B44" s="432"/>
      <c r="C44" s="432"/>
      <c r="D44" s="433"/>
      <c r="E44" s="433"/>
      <c r="F44" s="433"/>
      <c r="G44" s="433"/>
      <c r="H44" s="433"/>
      <c r="I44" s="433"/>
      <c r="J44" s="433"/>
      <c r="K44" s="369"/>
      <c r="L44" s="369"/>
      <c r="M44" s="369"/>
      <c r="N44" s="369"/>
      <c r="O44" s="369"/>
      <c r="P44" s="369"/>
      <c r="Q44" s="369"/>
      <c r="R44" s="369"/>
      <c r="S44" s="369"/>
      <c r="T44" s="368">
        <f t="shared" si="6"/>
      </c>
      <c r="U44" s="368"/>
      <c r="V44" s="368"/>
      <c r="W44" s="364">
        <f t="shared" si="7"/>
      </c>
      <c r="X44" s="364"/>
      <c r="Y44" s="364"/>
      <c r="Z44" s="364">
        <f t="shared" si="8"/>
      </c>
      <c r="AA44" s="364"/>
    </row>
    <row r="45" spans="1:27" ht="15" customHeight="1">
      <c r="A45" s="432" t="s">
        <v>45</v>
      </c>
      <c r="B45" s="432"/>
      <c r="C45" s="432"/>
      <c r="D45" s="433"/>
      <c r="E45" s="433"/>
      <c r="F45" s="433"/>
      <c r="G45" s="433"/>
      <c r="H45" s="433"/>
      <c r="I45" s="433"/>
      <c r="J45" s="433"/>
      <c r="K45" s="369"/>
      <c r="L45" s="369"/>
      <c r="M45" s="369"/>
      <c r="N45" s="369"/>
      <c r="O45" s="369"/>
      <c r="P45" s="369"/>
      <c r="Q45" s="369"/>
      <c r="R45" s="369"/>
      <c r="S45" s="369"/>
      <c r="T45" s="368">
        <f t="shared" si="6"/>
      </c>
      <c r="U45" s="368"/>
      <c r="V45" s="368"/>
      <c r="W45" s="364">
        <f t="shared" si="7"/>
      </c>
      <c r="X45" s="364"/>
      <c r="Y45" s="364"/>
      <c r="Z45" s="364">
        <f t="shared" si="8"/>
      </c>
      <c r="AA45" s="364"/>
    </row>
    <row r="46" spans="1:27" ht="15" customHeight="1">
      <c r="A46" s="432" t="s">
        <v>191</v>
      </c>
      <c r="B46" s="432"/>
      <c r="C46" s="432"/>
      <c r="D46" s="433"/>
      <c r="E46" s="433"/>
      <c r="F46" s="433"/>
      <c r="G46" s="433"/>
      <c r="H46" s="433"/>
      <c r="I46" s="433"/>
      <c r="J46" s="433"/>
      <c r="K46" s="369"/>
      <c r="L46" s="369"/>
      <c r="M46" s="369"/>
      <c r="N46" s="369"/>
      <c r="O46" s="369"/>
      <c r="P46" s="369"/>
      <c r="Q46" s="369"/>
      <c r="R46" s="369"/>
      <c r="S46" s="369"/>
      <c r="T46" s="368">
        <f t="shared" si="6"/>
      </c>
      <c r="U46" s="368"/>
      <c r="V46" s="368"/>
      <c r="W46" s="364">
        <f t="shared" si="7"/>
      </c>
      <c r="X46" s="364"/>
      <c r="Y46" s="364"/>
      <c r="Z46" s="364">
        <f t="shared" si="8"/>
      </c>
      <c r="AA46" s="364"/>
    </row>
    <row r="47" spans="1:27" ht="15" customHeight="1">
      <c r="A47" s="432" t="s">
        <v>46</v>
      </c>
      <c r="B47" s="432"/>
      <c r="C47" s="432"/>
      <c r="D47" s="433"/>
      <c r="E47" s="433"/>
      <c r="F47" s="433"/>
      <c r="G47" s="433"/>
      <c r="H47" s="433"/>
      <c r="I47" s="433"/>
      <c r="J47" s="433"/>
      <c r="K47" s="369"/>
      <c r="L47" s="369"/>
      <c r="M47" s="369"/>
      <c r="N47" s="369"/>
      <c r="O47" s="369"/>
      <c r="P47" s="369"/>
      <c r="Q47" s="369"/>
      <c r="R47" s="369"/>
      <c r="S47" s="369"/>
      <c r="T47" s="368">
        <f t="shared" si="6"/>
      </c>
      <c r="U47" s="368"/>
      <c r="V47" s="368"/>
      <c r="W47" s="364">
        <f t="shared" si="7"/>
      </c>
      <c r="X47" s="364"/>
      <c r="Y47" s="364"/>
      <c r="Z47" s="364">
        <f t="shared" si="8"/>
      </c>
      <c r="AA47" s="364"/>
    </row>
    <row r="48" spans="1:27" ht="15" customHeight="1">
      <c r="A48" s="432" t="s">
        <v>56</v>
      </c>
      <c r="B48" s="432"/>
      <c r="C48" s="432"/>
      <c r="D48" s="433"/>
      <c r="E48" s="433"/>
      <c r="F48" s="433"/>
      <c r="G48" s="433"/>
      <c r="H48" s="433"/>
      <c r="I48" s="433"/>
      <c r="J48" s="433"/>
      <c r="K48" s="369"/>
      <c r="L48" s="369"/>
      <c r="M48" s="369"/>
      <c r="N48" s="369"/>
      <c r="O48" s="369"/>
      <c r="P48" s="369"/>
      <c r="Q48" s="369"/>
      <c r="R48" s="369"/>
      <c r="S48" s="369"/>
      <c r="T48" s="368">
        <f t="shared" si="6"/>
      </c>
      <c r="U48" s="368"/>
      <c r="V48" s="368"/>
      <c r="W48" s="364">
        <f t="shared" si="7"/>
      </c>
      <c r="X48" s="364"/>
      <c r="Y48" s="364"/>
      <c r="Z48" s="364">
        <f t="shared" si="8"/>
      </c>
      <c r="AA48" s="364"/>
    </row>
    <row r="49" spans="1:27" ht="17.25" customHeight="1">
      <c r="A49" s="451" t="s">
        <v>47</v>
      </c>
      <c r="B49" s="451"/>
      <c r="C49" s="451"/>
      <c r="D49" s="451"/>
      <c r="E49" s="451"/>
      <c r="F49" s="451"/>
      <c r="G49" s="451"/>
      <c r="H49" s="451"/>
      <c r="I49" s="451"/>
      <c r="J49" s="451"/>
      <c r="K49" s="429">
        <f>SUM(K40:K48)</f>
        <v>0</v>
      </c>
      <c r="L49" s="429"/>
      <c r="M49" s="429"/>
      <c r="N49" s="429"/>
      <c r="O49" s="429"/>
      <c r="P49" s="429"/>
      <c r="Q49" s="429"/>
      <c r="R49" s="429"/>
      <c r="S49" s="429"/>
      <c r="T49" s="430">
        <f>SUM(T40:T48)</f>
        <v>0</v>
      </c>
      <c r="U49" s="430"/>
      <c r="V49" s="430"/>
      <c r="W49" s="431">
        <f>SUM(W40:W48)</f>
        <v>0</v>
      </c>
      <c r="X49" s="431"/>
      <c r="Y49" s="431"/>
      <c r="Z49" s="431">
        <f>SUM(Z40:Z48)</f>
        <v>0</v>
      </c>
      <c r="AA49" s="431"/>
    </row>
    <row r="50" spans="1:27" s="14" customFormat="1" ht="17.25" customHeight="1">
      <c r="A50" s="434" t="s">
        <v>238</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row>
    <row r="51" spans="1:27" ht="26.25" customHeight="1">
      <c r="A51" s="439" t="s">
        <v>48</v>
      </c>
      <c r="B51" s="440"/>
      <c r="C51" s="440"/>
      <c r="D51" s="440"/>
      <c r="E51" s="440"/>
      <c r="F51" s="440"/>
      <c r="G51" s="440"/>
      <c r="H51" s="440"/>
      <c r="I51" s="440"/>
      <c r="J51" s="441"/>
      <c r="K51" s="442" t="e">
        <f>SUM(K16-K49)</f>
        <v>#DIV/0!</v>
      </c>
      <c r="L51" s="443"/>
      <c r="M51" s="443"/>
      <c r="N51" s="443"/>
      <c r="O51" s="443"/>
      <c r="P51" s="443"/>
      <c r="Q51" s="443"/>
      <c r="R51" s="443"/>
      <c r="S51" s="444"/>
      <c r="T51" s="445">
        <f>SUM(T16-T49)</f>
        <v>0</v>
      </c>
      <c r="U51" s="446"/>
      <c r="V51" s="447"/>
      <c r="W51" s="448">
        <f>SUM(W16-W49)</f>
        <v>0</v>
      </c>
      <c r="X51" s="449"/>
      <c r="Y51" s="450"/>
      <c r="Z51" s="448">
        <f>SUM(Z16-Z49)</f>
        <v>0</v>
      </c>
      <c r="AA51" s="449"/>
    </row>
    <row r="52" spans="1:28" ht="9.75" customHeight="1">
      <c r="A52" s="37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14"/>
    </row>
    <row r="53" spans="1:27" ht="15" customHeight="1">
      <c r="A53" s="335" t="s">
        <v>57</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row>
    <row r="54" spans="1:27" ht="21" customHeight="1">
      <c r="A54" s="33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row>
    <row r="55" spans="1:27" ht="12" customHeight="1">
      <c r="A55" s="335"/>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row>
    <row r="56" spans="1:28" ht="15" customHeight="1">
      <c r="A56" s="95"/>
      <c r="B56" s="95"/>
      <c r="C56" s="95"/>
      <c r="D56" s="95"/>
      <c r="E56" s="95"/>
      <c r="F56" s="95"/>
      <c r="G56" s="95"/>
      <c r="H56" s="95"/>
      <c r="I56" s="95"/>
      <c r="J56" s="95"/>
      <c r="K56" s="337"/>
      <c r="L56" s="337"/>
      <c r="M56" s="337"/>
      <c r="N56" s="337"/>
      <c r="O56" s="337"/>
      <c r="P56" s="337"/>
      <c r="Q56" s="337"/>
      <c r="R56" s="337"/>
      <c r="S56" s="337"/>
      <c r="T56" s="95"/>
      <c r="U56" s="95"/>
      <c r="V56" s="95"/>
      <c r="W56" s="95"/>
      <c r="X56" s="95"/>
      <c r="Y56" s="95"/>
      <c r="Z56" s="95"/>
      <c r="AA56" s="95"/>
      <c r="AB56" s="245"/>
    </row>
  </sheetData>
  <sheetProtection password="DBAD" sheet="1" objects="1" scenarios="1" selectLockedCells="1"/>
  <mergeCells count="244">
    <mergeCell ref="A1:AA1"/>
    <mergeCell ref="K56:S56"/>
    <mergeCell ref="A51:J51"/>
    <mergeCell ref="K51:S51"/>
    <mergeCell ref="T51:V51"/>
    <mergeCell ref="W51:Y51"/>
    <mergeCell ref="Z51:AA51"/>
    <mergeCell ref="A49:J49"/>
    <mergeCell ref="K49:S49"/>
    <mergeCell ref="T49:V49"/>
    <mergeCell ref="W49:Y49"/>
    <mergeCell ref="Z49:AA49"/>
    <mergeCell ref="A50:AA50"/>
    <mergeCell ref="A47:J47"/>
    <mergeCell ref="K47:S47"/>
    <mergeCell ref="T47:V47"/>
    <mergeCell ref="W47:Y47"/>
    <mergeCell ref="Z47:AA47"/>
    <mergeCell ref="A48:J48"/>
    <mergeCell ref="K48:S48"/>
    <mergeCell ref="T48:V48"/>
    <mergeCell ref="W48:Y48"/>
    <mergeCell ref="Z48:AA48"/>
    <mergeCell ref="A45:J45"/>
    <mergeCell ref="K45:S45"/>
    <mergeCell ref="T45:V45"/>
    <mergeCell ref="W45:Y45"/>
    <mergeCell ref="Z45:AA45"/>
    <mergeCell ref="A46:J46"/>
    <mergeCell ref="K46:S46"/>
    <mergeCell ref="T46:V46"/>
    <mergeCell ref="W46:Y46"/>
    <mergeCell ref="Z46:AA46"/>
    <mergeCell ref="A43:J43"/>
    <mergeCell ref="K43:S43"/>
    <mergeCell ref="T43:V43"/>
    <mergeCell ref="W43:Y43"/>
    <mergeCell ref="Z43:AA43"/>
    <mergeCell ref="A44:J44"/>
    <mergeCell ref="K44:S44"/>
    <mergeCell ref="T44:V44"/>
    <mergeCell ref="W44:Y44"/>
    <mergeCell ref="Z44:AA44"/>
    <mergeCell ref="A41:J41"/>
    <mergeCell ref="K41:S41"/>
    <mergeCell ref="T41:V41"/>
    <mergeCell ref="W41:Y41"/>
    <mergeCell ref="Z41:AA41"/>
    <mergeCell ref="A42:J42"/>
    <mergeCell ref="K42:S42"/>
    <mergeCell ref="T42:V42"/>
    <mergeCell ref="W42:Y42"/>
    <mergeCell ref="Z42:AA42"/>
    <mergeCell ref="K39:S39"/>
    <mergeCell ref="T39:V39"/>
    <mergeCell ref="W39:Y39"/>
    <mergeCell ref="Z39:AA39"/>
    <mergeCell ref="A40:J40"/>
    <mergeCell ref="K40:S40"/>
    <mergeCell ref="T40:V40"/>
    <mergeCell ref="W40:Y40"/>
    <mergeCell ref="Z40:AA40"/>
    <mergeCell ref="K37:S37"/>
    <mergeCell ref="T37:V37"/>
    <mergeCell ref="W37:Y37"/>
    <mergeCell ref="Z37:AA37"/>
    <mergeCell ref="K38:S38"/>
    <mergeCell ref="T38:V38"/>
    <mergeCell ref="W38:Y38"/>
    <mergeCell ref="Z38:AA38"/>
    <mergeCell ref="K35:S35"/>
    <mergeCell ref="T35:V35"/>
    <mergeCell ref="W35:Y35"/>
    <mergeCell ref="Z35:AA35"/>
    <mergeCell ref="K36:S36"/>
    <mergeCell ref="T36:V36"/>
    <mergeCell ref="W36:Y36"/>
    <mergeCell ref="Z36:AA36"/>
    <mergeCell ref="K33:S33"/>
    <mergeCell ref="T33:V33"/>
    <mergeCell ref="W33:Y33"/>
    <mergeCell ref="Z33:AA33"/>
    <mergeCell ref="K34:S34"/>
    <mergeCell ref="T34:V34"/>
    <mergeCell ref="W34:Y34"/>
    <mergeCell ref="Z34:AA34"/>
    <mergeCell ref="T31:V31"/>
    <mergeCell ref="W31:Y31"/>
    <mergeCell ref="Z31:AA31"/>
    <mergeCell ref="K32:S32"/>
    <mergeCell ref="T32:V32"/>
    <mergeCell ref="W32:Y32"/>
    <mergeCell ref="Z32:AA32"/>
    <mergeCell ref="W29:Y29"/>
    <mergeCell ref="Z29:AA29"/>
    <mergeCell ref="K30:S30"/>
    <mergeCell ref="T30:V30"/>
    <mergeCell ref="W30:Y30"/>
    <mergeCell ref="Z30:AA30"/>
    <mergeCell ref="K29:S29"/>
    <mergeCell ref="T29:V29"/>
    <mergeCell ref="W27:Y27"/>
    <mergeCell ref="Z27:AA27"/>
    <mergeCell ref="K28:S28"/>
    <mergeCell ref="T28:V28"/>
    <mergeCell ref="W28:Y28"/>
    <mergeCell ref="Z28:AA28"/>
    <mergeCell ref="T27:V27"/>
    <mergeCell ref="W25:Y25"/>
    <mergeCell ref="Z25:AA25"/>
    <mergeCell ref="K26:S26"/>
    <mergeCell ref="T26:V26"/>
    <mergeCell ref="W26:Y26"/>
    <mergeCell ref="Z26:AA26"/>
    <mergeCell ref="W24:Y24"/>
    <mergeCell ref="Z24:AA24"/>
    <mergeCell ref="K24:S24"/>
    <mergeCell ref="W22:Y22"/>
    <mergeCell ref="Z22:AA22"/>
    <mergeCell ref="K23:S23"/>
    <mergeCell ref="T23:V23"/>
    <mergeCell ref="W23:Y23"/>
    <mergeCell ref="Z23:AA23"/>
    <mergeCell ref="K22:S22"/>
    <mergeCell ref="K20:S20"/>
    <mergeCell ref="T20:V20"/>
    <mergeCell ref="W20:Y20"/>
    <mergeCell ref="Z20:AA20"/>
    <mergeCell ref="K21:S21"/>
    <mergeCell ref="T21:V21"/>
    <mergeCell ref="W21:Y21"/>
    <mergeCell ref="Z21:AA21"/>
    <mergeCell ref="A16:J16"/>
    <mergeCell ref="K16:S16"/>
    <mergeCell ref="T16:V16"/>
    <mergeCell ref="W16:Y16"/>
    <mergeCell ref="Z16:AA16"/>
    <mergeCell ref="A18:J18"/>
    <mergeCell ref="K18:S18"/>
    <mergeCell ref="T18:V18"/>
    <mergeCell ref="W18:Y18"/>
    <mergeCell ref="Z18:AA18"/>
    <mergeCell ref="T13:V13"/>
    <mergeCell ref="W13:Y13"/>
    <mergeCell ref="Z13:AA13"/>
    <mergeCell ref="W14:Y14"/>
    <mergeCell ref="Z14:AA14"/>
    <mergeCell ref="A15:J15"/>
    <mergeCell ref="K15:S15"/>
    <mergeCell ref="T15:V15"/>
    <mergeCell ref="W15:Y15"/>
    <mergeCell ref="Z15:AA15"/>
    <mergeCell ref="W7:Y7"/>
    <mergeCell ref="A12:J12"/>
    <mergeCell ref="K12:S12"/>
    <mergeCell ref="T12:V12"/>
    <mergeCell ref="W12:Y12"/>
    <mergeCell ref="A11:J11"/>
    <mergeCell ref="K11:S11"/>
    <mergeCell ref="A10:J10"/>
    <mergeCell ref="E7:F7"/>
    <mergeCell ref="H7:I7"/>
    <mergeCell ref="B2:J2"/>
    <mergeCell ref="K2:M2"/>
    <mergeCell ref="T2:U2"/>
    <mergeCell ref="B3:E3"/>
    <mergeCell ref="K3:M3"/>
    <mergeCell ref="N3:P3"/>
    <mergeCell ref="U3:V3"/>
    <mergeCell ref="Q3:T3"/>
    <mergeCell ref="N2:S2"/>
    <mergeCell ref="V2:Z2"/>
    <mergeCell ref="K6:S6"/>
    <mergeCell ref="E6:I6"/>
    <mergeCell ref="K19:S19"/>
    <mergeCell ref="T19:V19"/>
    <mergeCell ref="T8:V8"/>
    <mergeCell ref="T10:V10"/>
    <mergeCell ref="A14:J14"/>
    <mergeCell ref="K14:S14"/>
    <mergeCell ref="T14:V14"/>
    <mergeCell ref="K9:S9"/>
    <mergeCell ref="K7:S7"/>
    <mergeCell ref="Z19:AA19"/>
    <mergeCell ref="A19:J19"/>
    <mergeCell ref="A8:D8"/>
    <mergeCell ref="E8:F8"/>
    <mergeCell ref="H8:I8"/>
    <mergeCell ref="K8:S8"/>
    <mergeCell ref="T7:V7"/>
    <mergeCell ref="A7:D7"/>
    <mergeCell ref="Z7:AA7"/>
    <mergeCell ref="Z3:AA3"/>
    <mergeCell ref="A4:AA4"/>
    <mergeCell ref="A5:J5"/>
    <mergeCell ref="K5:S5"/>
    <mergeCell ref="T5:V5"/>
    <mergeCell ref="W5:Y5"/>
    <mergeCell ref="Z5:AA5"/>
    <mergeCell ref="W3:Y3"/>
    <mergeCell ref="A38:J38"/>
    <mergeCell ref="A39:J39"/>
    <mergeCell ref="A53:AA55"/>
    <mergeCell ref="A17:AA17"/>
    <mergeCell ref="A52:AA52"/>
    <mergeCell ref="A29:J29"/>
    <mergeCell ref="A30:J30"/>
    <mergeCell ref="A20:J20"/>
    <mergeCell ref="A33:J33"/>
    <mergeCell ref="A36:J36"/>
    <mergeCell ref="A37:J37"/>
    <mergeCell ref="A21:J21"/>
    <mergeCell ref="A22:J22"/>
    <mergeCell ref="A23:J23"/>
    <mergeCell ref="A24:J24"/>
    <mergeCell ref="A25:J25"/>
    <mergeCell ref="A28:J28"/>
    <mergeCell ref="T22:V22"/>
    <mergeCell ref="A34:J34"/>
    <mergeCell ref="A35:J35"/>
    <mergeCell ref="T24:V24"/>
    <mergeCell ref="K25:S25"/>
    <mergeCell ref="T25:V25"/>
    <mergeCell ref="K27:S27"/>
    <mergeCell ref="A31:J31"/>
    <mergeCell ref="A32:J32"/>
    <mergeCell ref="K31:S31"/>
    <mergeCell ref="T11:V11"/>
    <mergeCell ref="W11:Y11"/>
    <mergeCell ref="Z11:AA11"/>
    <mergeCell ref="Z10:AA10"/>
    <mergeCell ref="A26:J26"/>
    <mergeCell ref="A27:J27"/>
    <mergeCell ref="W19:Y19"/>
    <mergeCell ref="Z12:AA12"/>
    <mergeCell ref="A13:J13"/>
    <mergeCell ref="K13:S13"/>
    <mergeCell ref="K10:S10"/>
    <mergeCell ref="W10:Y10"/>
    <mergeCell ref="T9:V9"/>
    <mergeCell ref="W9:Y9"/>
    <mergeCell ref="Z9:AA9"/>
    <mergeCell ref="W8:Y8"/>
    <mergeCell ref="Z8:AA8"/>
  </mergeCells>
  <conditionalFormatting sqref="Q3:T3">
    <cfRule type="cellIs" priority="10" dxfId="32" operator="greaterThan" stopIfTrue="1">
      <formula>0</formula>
    </cfRule>
    <cfRule type="cellIs" priority="11" dxfId="33" operator="equal" stopIfTrue="1">
      <formula>0</formula>
    </cfRule>
  </conditionalFormatting>
  <conditionalFormatting sqref="K3:M3 W3:Y3 N2">
    <cfRule type="cellIs" priority="9" dxfId="32" operator="greaterThan" stopIfTrue="1">
      <formula>0</formula>
    </cfRule>
  </conditionalFormatting>
  <conditionalFormatting sqref="K51:AA51">
    <cfRule type="cellIs" priority="7" dxfId="34" operator="lessThan" stopIfTrue="1">
      <formula>0</formula>
    </cfRule>
  </conditionalFormatting>
  <conditionalFormatting sqref="K19:AA49">
    <cfRule type="cellIs" priority="6" dxfId="34" operator="lessThan" stopIfTrue="1">
      <formula>0</formula>
    </cfRule>
  </conditionalFormatting>
  <conditionalFormatting sqref="V2">
    <cfRule type="cellIs" priority="1" dxfId="32" operator="greaterThan" stopIfTrue="1">
      <formula>0</formula>
    </cfRule>
  </conditionalFormatting>
  <hyperlinks>
    <hyperlink ref="A17:J17" location="'Appendix - Detail Expense Sheet'!A1" display="Click here to use the Detail Expense Sheet (Appendix)"/>
    <hyperlink ref="A12:J12" location="'Helpful Tips'!B10" tooltip="Click here to view &quot;Helpful Tips&quot;" display="Other dairy income ((tax paid) e.g. farm cottage rent, rebates"/>
    <hyperlink ref="A17:AA17" location="'Appendix A - Detail Exp Sheet'!B5" display="Use the Detail Expense Worksheet in the Appendix if you prefer (note this will not update the expenses sheet below)"/>
    <hyperlink ref="A50:J50" location="'Appendix - Detail Expense Sheet'!A1" display="Click here to use the Detail Expense Sheet (Appendix)"/>
    <hyperlink ref="A50:AA50" location="'Appendix B - Graphs Worksheet'!A2" display="Click here to view a pie chart of Total Expenses"/>
    <hyperlink ref="A11:J11" location="'Helpful Tips'!B9" tooltip="Click here to view &quot;Helpful Tips&quot;" display="Other dairy income (incurring GST) e.g.colostrum"/>
    <hyperlink ref="A15:J15" location="'Helpful Tips'!B12" display="Other tax paid income e.g. off-farm salaries or wages"/>
    <hyperlink ref="A14:J14"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3 W13 Z13 T40 Z40 W40" formula="1"/>
    <ignoredError sqref="T41 T49 W49 Z49 K49 K3 Q3 W3" emptyCellReference="1"/>
    <ignoredError sqref="H7:H8" evalError="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62" sqref="A62"/>
    </sheetView>
  </sheetViews>
  <sheetFormatPr defaultColWidth="9.140625" defaultRowHeight="15"/>
  <cols>
    <col min="1" max="1" width="13.421875" style="13" customWidth="1"/>
    <col min="2" max="2" width="8.71093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4" hidden="1" customWidth="1"/>
    <col min="15" max="23" width="11.57421875" style="44" hidden="1" customWidth="1"/>
    <col min="24" max="24" width="9.140625" style="1" customWidth="1"/>
    <col min="25" max="16384" width="9.140625" style="1" customWidth="1"/>
  </cols>
  <sheetData>
    <row r="1" spans="1:28" s="13" customFormat="1" ht="57.75" customHeight="1">
      <c r="A1" s="452" t="s">
        <v>134</v>
      </c>
      <c r="B1" s="453"/>
      <c r="C1" s="453"/>
      <c r="D1" s="453"/>
      <c r="E1" s="453"/>
      <c r="F1" s="453"/>
      <c r="G1" s="453"/>
      <c r="H1" s="453"/>
      <c r="I1" s="453"/>
      <c r="J1" s="453"/>
      <c r="K1" s="453"/>
      <c r="L1" s="44"/>
      <c r="M1" s="44"/>
      <c r="N1" s="44"/>
      <c r="O1" s="44"/>
      <c r="P1" s="44"/>
      <c r="Q1" s="72"/>
      <c r="R1" s="44"/>
      <c r="S1" s="44"/>
      <c r="T1" s="44"/>
      <c r="U1" s="44"/>
      <c r="V1" s="44"/>
      <c r="W1" s="44"/>
      <c r="X1" s="44"/>
      <c r="Y1" s="44"/>
      <c r="Z1" s="44"/>
      <c r="AA1" s="44"/>
      <c r="AB1" s="44"/>
    </row>
    <row r="2" spans="1:28" s="13" customFormat="1" ht="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s="61" customFormat="1" ht="30" customHeight="1">
      <c r="A3" s="45"/>
      <c r="B3" s="45"/>
      <c r="C3" s="455" t="s">
        <v>135</v>
      </c>
      <c r="D3" s="455"/>
      <c r="E3" s="455"/>
      <c r="F3" s="455"/>
      <c r="G3" s="455"/>
      <c r="H3" s="455"/>
      <c r="I3" s="455"/>
      <c r="J3" s="455"/>
      <c r="K3" s="455"/>
      <c r="L3" s="58"/>
      <c r="M3" s="58"/>
      <c r="N3" s="59" t="s">
        <v>138</v>
      </c>
      <c r="O3" s="60"/>
      <c r="P3" s="60"/>
      <c r="Q3" s="60"/>
      <c r="R3" s="60"/>
      <c r="S3" s="60"/>
      <c r="T3" s="60"/>
      <c r="U3" s="60"/>
      <c r="V3" s="60"/>
      <c r="W3" s="60"/>
      <c r="X3" s="58"/>
      <c r="Y3" s="58"/>
      <c r="Z3" s="58"/>
      <c r="AA3" s="58"/>
      <c r="AB3" s="58"/>
    </row>
    <row r="4" spans="1:28" s="61" customFormat="1" ht="30" customHeight="1">
      <c r="A4" s="1"/>
      <c r="B4" s="46"/>
      <c r="C4" s="47">
        <v>-2</v>
      </c>
      <c r="D4" s="47">
        <v>-1.5</v>
      </c>
      <c r="E4" s="48">
        <v>-1</v>
      </c>
      <c r="F4" s="47">
        <v>-0.5</v>
      </c>
      <c r="G4" s="49">
        <v>0</v>
      </c>
      <c r="H4" s="50">
        <v>0.5</v>
      </c>
      <c r="I4" s="50">
        <v>1</v>
      </c>
      <c r="J4" s="50">
        <v>1.5</v>
      </c>
      <c r="K4" s="50">
        <v>2</v>
      </c>
      <c r="L4" s="58"/>
      <c r="M4" s="58"/>
      <c r="N4" s="60"/>
      <c r="O4" s="62">
        <v>-2</v>
      </c>
      <c r="P4" s="62">
        <v>-1.5</v>
      </c>
      <c r="Q4" s="62">
        <v>-1</v>
      </c>
      <c r="R4" s="62">
        <v>-0.5</v>
      </c>
      <c r="S4" s="62">
        <v>0</v>
      </c>
      <c r="T4" s="62">
        <v>0.5</v>
      </c>
      <c r="U4" s="62">
        <v>1</v>
      </c>
      <c r="V4" s="62">
        <v>1.5</v>
      </c>
      <c r="W4" s="62">
        <v>2</v>
      </c>
      <c r="X4" s="58"/>
      <c r="Y4" s="58"/>
      <c r="Z4" s="58"/>
      <c r="AA4" s="58"/>
      <c r="AB4" s="58"/>
    </row>
    <row r="5" spans="1:28" s="61" customFormat="1" ht="30" customHeight="1">
      <c r="A5" s="456" t="s">
        <v>132</v>
      </c>
      <c r="B5" s="51">
        <v>0.1</v>
      </c>
      <c r="C5" s="52" t="e">
        <f>ROUND(O15,-2)</f>
        <v>#DIV/0!</v>
      </c>
      <c r="D5" s="52" t="e">
        <f aca="true" t="shared" si="0" ref="D5:K9">ROUND(P15,-2)</f>
        <v>#DIV/0!</v>
      </c>
      <c r="E5" s="52" t="e">
        <f t="shared" si="0"/>
        <v>#DIV/0!</v>
      </c>
      <c r="F5" s="52" t="e">
        <f t="shared" si="0"/>
        <v>#DIV/0!</v>
      </c>
      <c r="G5" s="52" t="e">
        <f t="shared" si="0"/>
        <v>#DIV/0!</v>
      </c>
      <c r="H5" s="52" t="e">
        <f t="shared" si="0"/>
        <v>#DIV/0!</v>
      </c>
      <c r="I5" s="52" t="e">
        <f t="shared" si="0"/>
        <v>#DIV/0!</v>
      </c>
      <c r="J5" s="52" t="e">
        <f t="shared" si="0"/>
        <v>#DIV/0!</v>
      </c>
      <c r="K5" s="52" t="e">
        <f t="shared" si="0"/>
        <v>#DIV/0!</v>
      </c>
      <c r="L5" s="63"/>
      <c r="M5" s="58"/>
      <c r="N5" s="64">
        <v>1.1</v>
      </c>
      <c r="O5" s="65" t="e">
        <f>(('Step 2 - Annual Cash Budget'!$E$7*'Step 3 - Sensitivity Table'!$N5)*(('Step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5" s="65" t="e">
        <f>(('Step 2 - Annual Cash Budget'!$E$7*'Step 3 - Sensitivity Table'!$N5)*(('Step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5" s="65" t="e">
        <f>(('Step 2 - Annual Cash Budget'!$E$7*'Step 3 - Sensitivity Table'!$N5)*(('Step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5" s="65" t="e">
        <f>(('Step 2 - Annual Cash Budget'!$E$7*'Step 3 - Sensitivity Table'!$N5)*(('Step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5" s="65" t="e">
        <f>(('Step 2 - Annual Cash Budget'!$E$7*'Step 3 - Sensitivity Table'!$N5)*(('Step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5" s="65" t="e">
        <f>(('Step 2 - Annual Cash Budget'!$E$7*'Step 3 - Sensitivity Table'!$N5)*(('Step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5" s="65" t="e">
        <f>(('Step 2 - Annual Cash Budget'!$E$7*'Step 3 - Sensitivity Table'!$N5)*(('Step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5" s="65" t="e">
        <f>(('Step 2 - Annual Cash Budget'!$E$7*'Step 3 - Sensitivity Table'!$N5)*(('Step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5" s="65" t="e">
        <f>(('Step 2 - Annual Cash Budget'!$E$7*'Step 3 - Sensitivity Table'!$N5)*(('Step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5" s="58"/>
      <c r="Y5" s="58"/>
      <c r="Z5" s="58"/>
      <c r="AA5" s="58"/>
      <c r="AB5" s="58"/>
    </row>
    <row r="6" spans="1:28" s="61" customFormat="1" ht="30" customHeight="1">
      <c r="A6" s="456"/>
      <c r="B6" s="51">
        <v>0.05</v>
      </c>
      <c r="C6" s="52" t="e">
        <f>ROUND(O16,-2)</f>
        <v>#DIV/0!</v>
      </c>
      <c r="D6" s="52" t="e">
        <f t="shared" si="0"/>
        <v>#DIV/0!</v>
      </c>
      <c r="E6" s="52" t="e">
        <f t="shared" si="0"/>
        <v>#DIV/0!</v>
      </c>
      <c r="F6" s="52" t="e">
        <f t="shared" si="0"/>
        <v>#DIV/0!</v>
      </c>
      <c r="G6" s="52" t="e">
        <f t="shared" si="0"/>
        <v>#DIV/0!</v>
      </c>
      <c r="H6" s="52" t="e">
        <f t="shared" si="0"/>
        <v>#DIV/0!</v>
      </c>
      <c r="I6" s="52" t="e">
        <f t="shared" si="0"/>
        <v>#DIV/0!</v>
      </c>
      <c r="J6" s="52" t="e">
        <f t="shared" si="0"/>
        <v>#DIV/0!</v>
      </c>
      <c r="K6" s="52" t="e">
        <f t="shared" si="0"/>
        <v>#DIV/0!</v>
      </c>
      <c r="L6" s="63"/>
      <c r="M6" s="58"/>
      <c r="N6" s="64">
        <v>1.05</v>
      </c>
      <c r="O6" s="65" t="e">
        <f>(('Step 2 - Annual Cash Budget'!$E$7*'Step 3 - Sensitivity Table'!$N6)*(('Step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6" s="65" t="e">
        <f>(('Step 2 - Annual Cash Budget'!$E$7*'Step 3 - Sensitivity Table'!$N6)*(('Step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6" s="65" t="e">
        <f>(('Step 2 - Annual Cash Budget'!$E$7*'Step 3 - Sensitivity Table'!$N6)*(('Step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6" s="65" t="e">
        <f>(('Step 2 - Annual Cash Budget'!$E$7*'Step 3 - Sensitivity Table'!$N6)*(('Step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6" s="65" t="e">
        <f>(('Step 2 - Annual Cash Budget'!$E$7*'Step 3 - Sensitivity Table'!$N6)*(('Step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6" s="65" t="e">
        <f>(('Step 2 - Annual Cash Budget'!$E$7*'Step 3 - Sensitivity Table'!$N6)*(('Step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6" s="65" t="e">
        <f>(('Step 2 - Annual Cash Budget'!$E$7*'Step 3 - Sensitivity Table'!$N6)*(('Step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6" s="65" t="e">
        <f>(('Step 2 - Annual Cash Budget'!$E$7*'Step 3 - Sensitivity Table'!$N6)*(('Step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6" s="65" t="e">
        <f>(('Step 2 - Annual Cash Budget'!$E$7*'Step 3 - Sensitivity Table'!$N6)*(('Step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6" s="58"/>
      <c r="Y6" s="58"/>
      <c r="Z6" s="58"/>
      <c r="AA6" s="58"/>
      <c r="AB6" s="58"/>
    </row>
    <row r="7" spans="1:28" s="61" customFormat="1" ht="30" customHeight="1">
      <c r="A7" s="456"/>
      <c r="B7" s="53">
        <v>0</v>
      </c>
      <c r="C7" s="52" t="e">
        <f>ROUND(O17,-2)</f>
        <v>#DIV/0!</v>
      </c>
      <c r="D7" s="52" t="e">
        <f t="shared" si="0"/>
        <v>#DIV/0!</v>
      </c>
      <c r="E7" s="52" t="e">
        <f t="shared" si="0"/>
        <v>#DIV/0!</v>
      </c>
      <c r="F7" s="52" t="e">
        <f t="shared" si="0"/>
        <v>#DIV/0!</v>
      </c>
      <c r="G7" s="54" t="e">
        <f>'Step 2 - Annual Cash Budget'!K51</f>
        <v>#DIV/0!</v>
      </c>
      <c r="H7" s="52" t="e">
        <f t="shared" si="0"/>
        <v>#DIV/0!</v>
      </c>
      <c r="I7" s="52" t="e">
        <f t="shared" si="0"/>
        <v>#DIV/0!</v>
      </c>
      <c r="J7" s="52" t="e">
        <f t="shared" si="0"/>
        <v>#DIV/0!</v>
      </c>
      <c r="K7" s="52" t="e">
        <f t="shared" si="0"/>
        <v>#DIV/0!</v>
      </c>
      <c r="L7" s="63"/>
      <c r="M7" s="58"/>
      <c r="N7" s="66">
        <v>0</v>
      </c>
      <c r="O7" s="65" t="e">
        <f>(('Step 2 - Annual Cash Budget'!$E$7)*(('Step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7" s="65" t="e">
        <f>(('Step 2 - Annual Cash Budget'!$E$7)*(('Step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7" s="65" t="e">
        <f>(('Step 2 - Annual Cash Budget'!$E$7)*(('Step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7" s="65" t="e">
        <f>(('Step 2 - Annual Cash Budget'!$E$7)*(('Step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7" s="65" t="e">
        <f>(('Step 2 - Annual Cash Budget'!$E$7)*(('Step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7" s="65" t="e">
        <f>(('Step 2 - Annual Cash Budget'!$E$7)*(('Step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7" s="65" t="e">
        <f>(('Step 2 - Annual Cash Budget'!$E$7)*(('Step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7" s="65" t="e">
        <f>(('Step 2 - Annual Cash Budget'!$E$7)*(('Step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7" s="65" t="e">
        <f>(('Step 2 - Annual Cash Budget'!$E$7)*(('Step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7" s="58"/>
      <c r="Y7" s="58"/>
      <c r="Z7" s="58"/>
      <c r="AA7" s="58"/>
      <c r="AB7" s="58"/>
    </row>
    <row r="8" spans="1:28" s="61" customFormat="1" ht="30" customHeight="1">
      <c r="A8" s="456"/>
      <c r="B8" s="51">
        <v>-0.05</v>
      </c>
      <c r="C8" s="52" t="e">
        <f>ROUND(O18,-2)</f>
        <v>#DIV/0!</v>
      </c>
      <c r="D8" s="52" t="e">
        <f t="shared" si="0"/>
        <v>#DIV/0!</v>
      </c>
      <c r="E8" s="52" t="e">
        <f t="shared" si="0"/>
        <v>#DIV/0!</v>
      </c>
      <c r="F8" s="52" t="e">
        <f t="shared" si="0"/>
        <v>#DIV/0!</v>
      </c>
      <c r="G8" s="52" t="e">
        <f>ROUND(S18,-2)</f>
        <v>#DIV/0!</v>
      </c>
      <c r="H8" s="52" t="e">
        <f t="shared" si="0"/>
        <v>#DIV/0!</v>
      </c>
      <c r="I8" s="52" t="e">
        <f t="shared" si="0"/>
        <v>#DIV/0!</v>
      </c>
      <c r="J8" s="52" t="e">
        <f t="shared" si="0"/>
        <v>#DIV/0!</v>
      </c>
      <c r="K8" s="52" t="e">
        <f t="shared" si="0"/>
        <v>#DIV/0!</v>
      </c>
      <c r="L8" s="63"/>
      <c r="M8" s="58"/>
      <c r="N8" s="64">
        <v>0.95</v>
      </c>
      <c r="O8" s="65" t="e">
        <f>(('Step 2 - Annual Cash Budget'!$E$7*'Step 3 - Sensitivity Table'!$N8)*(('Step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8" s="65" t="e">
        <f>(('Step 2 - Annual Cash Budget'!$E$7*'Step 3 - Sensitivity Table'!$N8)*(('Step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8" s="65" t="e">
        <f>(('Step 2 - Annual Cash Budget'!$E$7*'Step 3 - Sensitivity Table'!$N8)*(('Step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8" s="65" t="e">
        <f>(('Step 2 - Annual Cash Budget'!$E$7*'Step 3 - Sensitivity Table'!$N8)*(('Step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8" s="65" t="e">
        <f>(('Step 2 - Annual Cash Budget'!$E$7*'Step 3 - Sensitivity Table'!$N8)*(('Step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8" s="65" t="e">
        <f>(('Step 2 - Annual Cash Budget'!$E$7*'Step 3 - Sensitivity Table'!$N8)*(('Step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8" s="65" t="e">
        <f>(('Step 2 - Annual Cash Budget'!$E$7*'Step 3 - Sensitivity Table'!$N8)*(('Step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8" s="65" t="e">
        <f>(('Step 2 - Annual Cash Budget'!$E$7*'Step 3 - Sensitivity Table'!$N8)*(('Step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8" s="65" t="e">
        <f>(('Step 2 - Annual Cash Budget'!$E$7*'Step 3 - Sensitivity Table'!$N8)*(('Step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8" s="58"/>
      <c r="Y8" s="58"/>
      <c r="Z8" s="58"/>
      <c r="AA8" s="58"/>
      <c r="AB8" s="58"/>
    </row>
    <row r="9" spans="1:28" s="61" customFormat="1" ht="30" customHeight="1">
      <c r="A9" s="456"/>
      <c r="B9" s="55">
        <v>-0.1</v>
      </c>
      <c r="C9" s="52" t="e">
        <f>ROUND(O19,-2)</f>
        <v>#DIV/0!</v>
      </c>
      <c r="D9" s="52" t="e">
        <f t="shared" si="0"/>
        <v>#DIV/0!</v>
      </c>
      <c r="E9" s="52" t="e">
        <f t="shared" si="0"/>
        <v>#DIV/0!</v>
      </c>
      <c r="F9" s="52" t="e">
        <f t="shared" si="0"/>
        <v>#DIV/0!</v>
      </c>
      <c r="G9" s="52" t="e">
        <f>ROUND(S19,-2)</f>
        <v>#DIV/0!</v>
      </c>
      <c r="H9" s="52" t="e">
        <f t="shared" si="0"/>
        <v>#DIV/0!</v>
      </c>
      <c r="I9" s="52" t="e">
        <f t="shared" si="0"/>
        <v>#DIV/0!</v>
      </c>
      <c r="J9" s="52" t="e">
        <f t="shared" si="0"/>
        <v>#DIV/0!</v>
      </c>
      <c r="K9" s="52" t="e">
        <f t="shared" si="0"/>
        <v>#DIV/0!</v>
      </c>
      <c r="L9" s="63"/>
      <c r="M9" s="58"/>
      <c r="N9" s="64">
        <v>0.9</v>
      </c>
      <c r="O9" s="65" t="e">
        <f>(('Step 2 - Annual Cash Budget'!$E$7*'Step 3 - Sensitivity Table'!$N9)*(('Step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9" s="65" t="e">
        <f>(('Step 2 - Annual Cash Budget'!$E$7*'Step 3 - Sensitivity Table'!$N9)*(('Step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9" s="65" t="e">
        <f>(('Step 2 - Annual Cash Budget'!$E$7*'Step 3 - Sensitivity Table'!$N9)*(('Step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9" s="65" t="e">
        <f>(('Step 2 - Annual Cash Budget'!$E$7*'Step 3 - Sensitivity Table'!$N9)*(('Step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9" s="65" t="e">
        <f>(('Step 2 - Annual Cash Budget'!$E$7*'Step 3 - Sensitivity Table'!$N9)*(('Step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9" s="65" t="e">
        <f>(('Step 2 - Annual Cash Budget'!$E$7*'Step 3 - Sensitivity Table'!$N9)*(('Step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9" s="65" t="e">
        <f>(('Step 2 - Annual Cash Budget'!$E$7*'Step 3 - Sensitivity Table'!$N9)*(('Step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9" s="65" t="e">
        <f>(('Step 2 - Annual Cash Budget'!$E$7*'Step 3 - Sensitivity Table'!$N9)*(('Step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9" s="65" t="e">
        <f>(('Step 2 - Annual Cash Budget'!$E$7*'Step 3 - Sensitivity Table'!$N9)*(('Step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9" s="58"/>
      <c r="Y9" s="58"/>
      <c r="Z9" s="58"/>
      <c r="AA9" s="58"/>
      <c r="AB9" s="58"/>
    </row>
    <row r="10" spans="1:28" s="13" customFormat="1" ht="15">
      <c r="A10" s="44"/>
      <c r="B10" s="44"/>
      <c r="C10" s="44"/>
      <c r="D10" s="44"/>
      <c r="E10" s="44"/>
      <c r="F10" s="44"/>
      <c r="G10" s="44"/>
      <c r="H10" s="44"/>
      <c r="I10" s="44"/>
      <c r="J10" s="44"/>
      <c r="K10" s="44"/>
      <c r="L10" s="44"/>
      <c r="M10" s="44"/>
      <c r="N10" s="67"/>
      <c r="O10" s="67"/>
      <c r="P10" s="67"/>
      <c r="Q10" s="67"/>
      <c r="R10" s="67"/>
      <c r="S10" s="67"/>
      <c r="T10" s="67"/>
      <c r="U10" s="67"/>
      <c r="V10" s="67"/>
      <c r="W10" s="67"/>
      <c r="X10" s="44"/>
      <c r="Y10" s="44"/>
      <c r="Z10" s="44"/>
      <c r="AA10" s="44"/>
      <c r="AB10" s="44"/>
    </row>
    <row r="11" spans="1:28" s="13" customFormat="1" ht="15">
      <c r="A11" s="44"/>
      <c r="B11" s="44"/>
      <c r="C11" s="44"/>
      <c r="D11" s="44"/>
      <c r="E11" s="44"/>
      <c r="F11" s="44"/>
      <c r="G11" s="44"/>
      <c r="H11" s="44"/>
      <c r="I11" s="44"/>
      <c r="J11" s="44"/>
      <c r="K11" s="44"/>
      <c r="L11" s="44"/>
      <c r="M11" s="44"/>
      <c r="N11" s="67" t="s">
        <v>139</v>
      </c>
      <c r="O11" s="65">
        <f>'Step 2 - Annual Cash Budget'!K49</f>
        <v>0</v>
      </c>
      <c r="P11" s="67"/>
      <c r="Q11" s="67"/>
      <c r="R11" s="67"/>
      <c r="S11" s="67"/>
      <c r="T11" s="67"/>
      <c r="U11" s="67"/>
      <c r="V11" s="67"/>
      <c r="W11" s="67"/>
      <c r="X11" s="44"/>
      <c r="Y11" s="44"/>
      <c r="Z11" s="44"/>
      <c r="AA11" s="44"/>
      <c r="AB11" s="44"/>
    </row>
    <row r="12" spans="2:28" s="13" customFormat="1" ht="15">
      <c r="B12" s="56" t="s">
        <v>136</v>
      </c>
      <c r="C12" s="44"/>
      <c r="D12" s="44"/>
      <c r="E12" s="44"/>
      <c r="F12" s="44"/>
      <c r="G12" s="44"/>
      <c r="H12" s="44"/>
      <c r="I12" s="44"/>
      <c r="J12" s="44"/>
      <c r="K12" s="44"/>
      <c r="L12" s="44"/>
      <c r="M12" s="44"/>
      <c r="N12" s="67"/>
      <c r="O12" s="67"/>
      <c r="P12" s="67"/>
      <c r="Q12" s="67"/>
      <c r="R12" s="67"/>
      <c r="S12" s="67"/>
      <c r="T12" s="67"/>
      <c r="U12" s="67"/>
      <c r="V12" s="67"/>
      <c r="W12" s="67"/>
      <c r="X12" s="44"/>
      <c r="Y12" s="44"/>
      <c r="Z12" s="44"/>
      <c r="AA12" s="44"/>
      <c r="AB12" s="44"/>
    </row>
    <row r="13" spans="1:28" s="13" customFormat="1" ht="15">
      <c r="A13" s="44"/>
      <c r="B13" s="44"/>
      <c r="C13" s="44"/>
      <c r="D13" s="44"/>
      <c r="E13" s="57"/>
      <c r="F13" s="57"/>
      <c r="G13" s="44"/>
      <c r="H13" s="44"/>
      <c r="I13" s="44"/>
      <c r="J13" s="44"/>
      <c r="K13" s="44"/>
      <c r="L13" s="44"/>
      <c r="M13" s="44"/>
      <c r="N13" s="67" t="s">
        <v>140</v>
      </c>
      <c r="O13" s="67"/>
      <c r="P13" s="67"/>
      <c r="Q13" s="67"/>
      <c r="R13" s="67"/>
      <c r="S13" s="67"/>
      <c r="T13" s="67"/>
      <c r="U13" s="67"/>
      <c r="V13" s="67"/>
      <c r="W13" s="67"/>
      <c r="X13" s="44"/>
      <c r="Y13" s="44"/>
      <c r="Z13" s="44"/>
      <c r="AA13" s="44"/>
      <c r="AB13" s="44"/>
    </row>
    <row r="14" spans="1:28" s="13" customFormat="1" ht="15" customHeight="1">
      <c r="A14" s="44"/>
      <c r="B14" s="44"/>
      <c r="C14" s="44"/>
      <c r="D14" s="44"/>
      <c r="E14" s="44"/>
      <c r="F14" s="44"/>
      <c r="G14" s="44"/>
      <c r="H14" s="44"/>
      <c r="I14" s="44"/>
      <c r="J14" s="44"/>
      <c r="K14" s="44"/>
      <c r="L14" s="44"/>
      <c r="M14" s="44"/>
      <c r="N14" s="67"/>
      <c r="O14" s="68">
        <v>-2</v>
      </c>
      <c r="P14" s="68">
        <v>-1.5</v>
      </c>
      <c r="Q14" s="68">
        <v>-1</v>
      </c>
      <c r="R14" s="68">
        <v>-0.5</v>
      </c>
      <c r="S14" s="68">
        <v>0</v>
      </c>
      <c r="T14" s="68">
        <v>0.5</v>
      </c>
      <c r="U14" s="68">
        <v>1</v>
      </c>
      <c r="V14" s="68">
        <v>1.5</v>
      </c>
      <c r="W14" s="68">
        <v>2</v>
      </c>
      <c r="X14" s="44"/>
      <c r="Y14" s="44"/>
      <c r="Z14" s="44"/>
      <c r="AA14" s="44"/>
      <c r="AB14" s="44"/>
    </row>
    <row r="15" spans="1:28" s="13" customFormat="1" ht="30" customHeight="1">
      <c r="A15" s="45"/>
      <c r="B15" s="45"/>
      <c r="C15" s="455" t="s">
        <v>135</v>
      </c>
      <c r="D15" s="455"/>
      <c r="E15" s="455"/>
      <c r="F15" s="455"/>
      <c r="G15" s="455"/>
      <c r="H15" s="455"/>
      <c r="I15" s="455"/>
      <c r="J15" s="455"/>
      <c r="K15" s="455"/>
      <c r="L15" s="44"/>
      <c r="M15" s="44"/>
      <c r="N15" s="64">
        <v>0.1</v>
      </c>
      <c r="O15" s="69" t="e">
        <f>O5-$O$11</f>
        <v>#DIV/0!</v>
      </c>
      <c r="P15" s="69" t="e">
        <f aca="true" t="shared" si="1" ref="P15:W15">P5-$O$11</f>
        <v>#DIV/0!</v>
      </c>
      <c r="Q15" s="69" t="e">
        <f t="shared" si="1"/>
        <v>#DIV/0!</v>
      </c>
      <c r="R15" s="69" t="e">
        <f t="shared" si="1"/>
        <v>#DIV/0!</v>
      </c>
      <c r="S15" s="69" t="e">
        <f t="shared" si="1"/>
        <v>#DIV/0!</v>
      </c>
      <c r="T15" s="69" t="e">
        <f t="shared" si="1"/>
        <v>#DIV/0!</v>
      </c>
      <c r="U15" s="69" t="e">
        <f t="shared" si="1"/>
        <v>#DIV/0!</v>
      </c>
      <c r="V15" s="69" t="e">
        <f t="shared" si="1"/>
        <v>#DIV/0!</v>
      </c>
      <c r="W15" s="69" t="e">
        <f t="shared" si="1"/>
        <v>#DIV/0!</v>
      </c>
      <c r="X15" s="44"/>
      <c r="Y15" s="44"/>
      <c r="Z15" s="44"/>
      <c r="AA15" s="44"/>
      <c r="AB15" s="44"/>
    </row>
    <row r="16" spans="1:28" s="13" customFormat="1" ht="30" customHeight="1">
      <c r="A16" s="1"/>
      <c r="B16" s="46"/>
      <c r="C16" s="47">
        <v>-2</v>
      </c>
      <c r="D16" s="47">
        <v>-1.5</v>
      </c>
      <c r="E16" s="48">
        <v>-1</v>
      </c>
      <c r="F16" s="47">
        <v>-0.5</v>
      </c>
      <c r="G16" s="49">
        <v>0</v>
      </c>
      <c r="H16" s="50">
        <v>0.5</v>
      </c>
      <c r="I16" s="50">
        <v>1</v>
      </c>
      <c r="J16" s="50">
        <v>1.5</v>
      </c>
      <c r="K16" s="50">
        <v>2</v>
      </c>
      <c r="L16" s="44"/>
      <c r="M16" s="44"/>
      <c r="N16" s="64">
        <v>0.05</v>
      </c>
      <c r="O16" s="69" t="e">
        <f aca="true" t="shared" si="2" ref="O16:W19">O6-$O$11</f>
        <v>#DIV/0!</v>
      </c>
      <c r="P16" s="69" t="e">
        <f t="shared" si="2"/>
        <v>#DIV/0!</v>
      </c>
      <c r="Q16" s="69" t="e">
        <f t="shared" si="2"/>
        <v>#DIV/0!</v>
      </c>
      <c r="R16" s="69" t="e">
        <f t="shared" si="2"/>
        <v>#DIV/0!</v>
      </c>
      <c r="S16" s="69" t="e">
        <f t="shared" si="2"/>
        <v>#DIV/0!</v>
      </c>
      <c r="T16" s="69" t="e">
        <f t="shared" si="2"/>
        <v>#DIV/0!</v>
      </c>
      <c r="U16" s="69" t="e">
        <f t="shared" si="2"/>
        <v>#DIV/0!</v>
      </c>
      <c r="V16" s="69" t="e">
        <f t="shared" si="2"/>
        <v>#DIV/0!</v>
      </c>
      <c r="W16" s="69" t="e">
        <f t="shared" si="2"/>
        <v>#DIV/0!</v>
      </c>
      <c r="X16" s="44"/>
      <c r="Y16" s="44"/>
      <c r="Z16" s="44"/>
      <c r="AA16" s="44"/>
      <c r="AB16" s="44"/>
    </row>
    <row r="17" spans="1:28" s="13" customFormat="1" ht="30" customHeight="1">
      <c r="A17" s="457" t="s">
        <v>133</v>
      </c>
      <c r="B17" s="51">
        <v>-0.1</v>
      </c>
      <c r="C17" s="52" t="e">
        <f>ROUND(O44,-2)</f>
        <v>#DIV/0!</v>
      </c>
      <c r="D17" s="52" t="e">
        <f aca="true" t="shared" si="3" ref="D17:K21">ROUND(P44,-2)</f>
        <v>#DIV/0!</v>
      </c>
      <c r="E17" s="52" t="e">
        <f t="shared" si="3"/>
        <v>#DIV/0!</v>
      </c>
      <c r="F17" s="52" t="e">
        <f t="shared" si="3"/>
        <v>#DIV/0!</v>
      </c>
      <c r="G17" s="52" t="e">
        <f t="shared" si="3"/>
        <v>#DIV/0!</v>
      </c>
      <c r="H17" s="52" t="e">
        <f t="shared" si="3"/>
        <v>#DIV/0!</v>
      </c>
      <c r="I17" s="52" t="e">
        <f t="shared" si="3"/>
        <v>#DIV/0!</v>
      </c>
      <c r="J17" s="52" t="e">
        <f t="shared" si="3"/>
        <v>#DIV/0!</v>
      </c>
      <c r="K17" s="52" t="e">
        <f t="shared" si="3"/>
        <v>#DIV/0!</v>
      </c>
      <c r="L17" s="44"/>
      <c r="M17" s="44"/>
      <c r="N17" s="66">
        <v>0</v>
      </c>
      <c r="O17" s="69" t="e">
        <f t="shared" si="2"/>
        <v>#DIV/0!</v>
      </c>
      <c r="P17" s="69" t="e">
        <f t="shared" si="2"/>
        <v>#DIV/0!</v>
      </c>
      <c r="Q17" s="69" t="e">
        <f t="shared" si="2"/>
        <v>#DIV/0!</v>
      </c>
      <c r="R17" s="69" t="e">
        <f t="shared" si="2"/>
        <v>#DIV/0!</v>
      </c>
      <c r="S17" s="69" t="e">
        <f t="shared" si="2"/>
        <v>#DIV/0!</v>
      </c>
      <c r="T17" s="69" t="e">
        <f t="shared" si="2"/>
        <v>#DIV/0!</v>
      </c>
      <c r="U17" s="69" t="e">
        <f t="shared" si="2"/>
        <v>#DIV/0!</v>
      </c>
      <c r="V17" s="69" t="e">
        <f t="shared" si="2"/>
        <v>#DIV/0!</v>
      </c>
      <c r="W17" s="69" t="e">
        <f t="shared" si="2"/>
        <v>#DIV/0!</v>
      </c>
      <c r="X17" s="44"/>
      <c r="Y17" s="44"/>
      <c r="Z17" s="44"/>
      <c r="AA17" s="44"/>
      <c r="AB17" s="44"/>
    </row>
    <row r="18" spans="1:28" s="13" customFormat="1" ht="30" customHeight="1">
      <c r="A18" s="457"/>
      <c r="B18" s="51">
        <v>-0.05</v>
      </c>
      <c r="C18" s="52" t="e">
        <f>ROUND(O45,-2)</f>
        <v>#DIV/0!</v>
      </c>
      <c r="D18" s="52" t="e">
        <f t="shared" si="3"/>
        <v>#DIV/0!</v>
      </c>
      <c r="E18" s="52" t="e">
        <f t="shared" si="3"/>
        <v>#DIV/0!</v>
      </c>
      <c r="F18" s="52" t="e">
        <f t="shared" si="3"/>
        <v>#DIV/0!</v>
      </c>
      <c r="G18" s="52" t="e">
        <f t="shared" si="3"/>
        <v>#DIV/0!</v>
      </c>
      <c r="H18" s="52" t="e">
        <f t="shared" si="3"/>
        <v>#DIV/0!</v>
      </c>
      <c r="I18" s="52" t="e">
        <f t="shared" si="3"/>
        <v>#DIV/0!</v>
      </c>
      <c r="J18" s="52" t="e">
        <f t="shared" si="3"/>
        <v>#DIV/0!</v>
      </c>
      <c r="K18" s="52" t="e">
        <f t="shared" si="3"/>
        <v>#DIV/0!</v>
      </c>
      <c r="L18" s="44"/>
      <c r="M18" s="44"/>
      <c r="N18" s="64">
        <v>-0.05</v>
      </c>
      <c r="O18" s="69" t="e">
        <f t="shared" si="2"/>
        <v>#DIV/0!</v>
      </c>
      <c r="P18" s="69" t="e">
        <f t="shared" si="2"/>
        <v>#DIV/0!</v>
      </c>
      <c r="Q18" s="69" t="e">
        <f t="shared" si="2"/>
        <v>#DIV/0!</v>
      </c>
      <c r="R18" s="69" t="e">
        <f t="shared" si="2"/>
        <v>#DIV/0!</v>
      </c>
      <c r="S18" s="69" t="e">
        <f t="shared" si="2"/>
        <v>#DIV/0!</v>
      </c>
      <c r="T18" s="69" t="e">
        <f t="shared" si="2"/>
        <v>#DIV/0!</v>
      </c>
      <c r="U18" s="69" t="e">
        <f t="shared" si="2"/>
        <v>#DIV/0!</v>
      </c>
      <c r="V18" s="69" t="e">
        <f t="shared" si="2"/>
        <v>#DIV/0!</v>
      </c>
      <c r="W18" s="69" t="e">
        <f t="shared" si="2"/>
        <v>#DIV/0!</v>
      </c>
      <c r="X18" s="44"/>
      <c r="Y18" s="44"/>
      <c r="Z18" s="44"/>
      <c r="AA18" s="44"/>
      <c r="AB18" s="44"/>
    </row>
    <row r="19" spans="1:28" s="13" customFormat="1" ht="30" customHeight="1">
      <c r="A19" s="457"/>
      <c r="B19" s="53">
        <v>0</v>
      </c>
      <c r="C19" s="52" t="e">
        <f>ROUND(O46,-2)</f>
        <v>#DIV/0!</v>
      </c>
      <c r="D19" s="52" t="e">
        <f t="shared" si="3"/>
        <v>#DIV/0!</v>
      </c>
      <c r="E19" s="52" t="e">
        <f t="shared" si="3"/>
        <v>#DIV/0!</v>
      </c>
      <c r="F19" s="52" t="e">
        <f t="shared" si="3"/>
        <v>#DIV/0!</v>
      </c>
      <c r="G19" s="54" t="e">
        <f>'Step 2 - Annual Cash Budget'!K51</f>
        <v>#DIV/0!</v>
      </c>
      <c r="H19" s="52" t="e">
        <f t="shared" si="3"/>
        <v>#DIV/0!</v>
      </c>
      <c r="I19" s="52" t="e">
        <f t="shared" si="3"/>
        <v>#DIV/0!</v>
      </c>
      <c r="J19" s="52" t="e">
        <f t="shared" si="3"/>
        <v>#DIV/0!</v>
      </c>
      <c r="K19" s="52" t="e">
        <f t="shared" si="3"/>
        <v>#DIV/0!</v>
      </c>
      <c r="L19" s="44"/>
      <c r="M19" s="44"/>
      <c r="N19" s="64">
        <v>-0.1</v>
      </c>
      <c r="O19" s="69" t="e">
        <f t="shared" si="2"/>
        <v>#DIV/0!</v>
      </c>
      <c r="P19" s="69" t="e">
        <f t="shared" si="2"/>
        <v>#DIV/0!</v>
      </c>
      <c r="Q19" s="69" t="e">
        <f t="shared" si="2"/>
        <v>#DIV/0!</v>
      </c>
      <c r="R19" s="69" t="e">
        <f t="shared" si="2"/>
        <v>#DIV/0!</v>
      </c>
      <c r="S19" s="69" t="e">
        <f t="shared" si="2"/>
        <v>#DIV/0!</v>
      </c>
      <c r="T19" s="69" t="e">
        <f t="shared" si="2"/>
        <v>#DIV/0!</v>
      </c>
      <c r="U19" s="69" t="e">
        <f t="shared" si="2"/>
        <v>#DIV/0!</v>
      </c>
      <c r="V19" s="69" t="e">
        <f t="shared" si="2"/>
        <v>#DIV/0!</v>
      </c>
      <c r="W19" s="69" t="e">
        <f t="shared" si="2"/>
        <v>#DIV/0!</v>
      </c>
      <c r="X19" s="44"/>
      <c r="Y19" s="44"/>
      <c r="Z19" s="44"/>
      <c r="AA19" s="44"/>
      <c r="AB19" s="44"/>
    </row>
    <row r="20" spans="1:28" s="13" customFormat="1" ht="30" customHeight="1">
      <c r="A20" s="457"/>
      <c r="B20" s="51">
        <v>0.05</v>
      </c>
      <c r="C20" s="52" t="e">
        <f>ROUND(O47,-2)</f>
        <v>#DIV/0!</v>
      </c>
      <c r="D20" s="52" t="e">
        <f t="shared" si="3"/>
        <v>#DIV/0!</v>
      </c>
      <c r="E20" s="52" t="e">
        <f t="shared" si="3"/>
        <v>#DIV/0!</v>
      </c>
      <c r="F20" s="52" t="e">
        <f t="shared" si="3"/>
        <v>#DIV/0!</v>
      </c>
      <c r="G20" s="52" t="e">
        <f>ROUND(S47,-2)</f>
        <v>#DIV/0!</v>
      </c>
      <c r="H20" s="52" t="e">
        <f t="shared" si="3"/>
        <v>#DIV/0!</v>
      </c>
      <c r="I20" s="52" t="e">
        <f t="shared" si="3"/>
        <v>#DIV/0!</v>
      </c>
      <c r="J20" s="52" t="e">
        <f t="shared" si="3"/>
        <v>#DIV/0!</v>
      </c>
      <c r="K20" s="52" t="e">
        <f t="shared" si="3"/>
        <v>#DIV/0!</v>
      </c>
      <c r="L20" s="44"/>
      <c r="M20" s="44"/>
      <c r="N20" s="67"/>
      <c r="O20" s="44"/>
      <c r="P20" s="44"/>
      <c r="Q20" s="44"/>
      <c r="R20" s="44"/>
      <c r="S20" s="44"/>
      <c r="T20" s="44"/>
      <c r="U20" s="44"/>
      <c r="V20" s="44"/>
      <c r="W20" s="44"/>
      <c r="X20" s="44"/>
      <c r="Y20" s="44"/>
      <c r="Z20" s="44"/>
      <c r="AA20" s="44"/>
      <c r="AB20" s="44"/>
    </row>
    <row r="21" spans="1:28" s="13" customFormat="1" ht="30" customHeight="1">
      <c r="A21" s="457"/>
      <c r="B21" s="55">
        <v>0.1</v>
      </c>
      <c r="C21" s="52" t="e">
        <f>ROUND(O48,-2)</f>
        <v>#DIV/0!</v>
      </c>
      <c r="D21" s="52" t="e">
        <f t="shared" si="3"/>
        <v>#DIV/0!</v>
      </c>
      <c r="E21" s="52" t="e">
        <f t="shared" si="3"/>
        <v>#DIV/0!</v>
      </c>
      <c r="F21" s="52" t="e">
        <f t="shared" si="3"/>
        <v>#DIV/0!</v>
      </c>
      <c r="G21" s="52" t="e">
        <f>ROUND(S48,-2)</f>
        <v>#DIV/0!</v>
      </c>
      <c r="H21" s="52" t="e">
        <f t="shared" si="3"/>
        <v>#DIV/0!</v>
      </c>
      <c r="I21" s="52" t="e">
        <f t="shared" si="3"/>
        <v>#DIV/0!</v>
      </c>
      <c r="J21" s="52" t="e">
        <f t="shared" si="3"/>
        <v>#DIV/0!</v>
      </c>
      <c r="K21" s="52" t="e">
        <f t="shared" si="3"/>
        <v>#DIV/0!</v>
      </c>
      <c r="L21" s="44"/>
      <c r="M21" s="44"/>
      <c r="N21" s="44"/>
      <c r="O21" s="44"/>
      <c r="P21" s="44"/>
      <c r="Q21" s="44"/>
      <c r="R21" s="44"/>
      <c r="S21" s="44"/>
      <c r="T21" s="44"/>
      <c r="U21" s="44"/>
      <c r="V21" s="44"/>
      <c r="W21" s="44"/>
      <c r="X21" s="44"/>
      <c r="Y21" s="44"/>
      <c r="Z21" s="44"/>
      <c r="AA21" s="44"/>
      <c r="AB21" s="44"/>
    </row>
    <row r="22" spans="1:28" s="13" customFormat="1" ht="1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28" s="13" customFormat="1"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8" s="13" customFormat="1" ht="15">
      <c r="B24" s="56" t="s">
        <v>137</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row>
    <row r="25" spans="1:28" s="13" customFormat="1" ht="15">
      <c r="A25" s="44"/>
      <c r="B25" s="44"/>
      <c r="C25" s="44"/>
      <c r="D25" s="44"/>
      <c r="E25" s="57"/>
      <c r="F25" s="57"/>
      <c r="G25" s="44"/>
      <c r="H25" s="44"/>
      <c r="I25" s="44"/>
      <c r="J25" s="44"/>
      <c r="K25" s="44"/>
      <c r="L25" s="44"/>
      <c r="M25" s="44"/>
      <c r="N25" s="59" t="s">
        <v>141</v>
      </c>
      <c r="O25" s="44"/>
      <c r="P25" s="44"/>
      <c r="Q25" s="44"/>
      <c r="R25" s="44"/>
      <c r="S25" s="44"/>
      <c r="T25" s="44"/>
      <c r="U25" s="44"/>
      <c r="V25" s="44"/>
      <c r="W25" s="44"/>
      <c r="X25" s="44"/>
      <c r="Y25" s="44"/>
      <c r="Z25" s="44"/>
      <c r="AA25" s="44"/>
      <c r="AB25" s="44"/>
    </row>
    <row r="26" spans="1:28" s="13" customFormat="1" ht="50.25" customHeight="1">
      <c r="A26" s="454"/>
      <c r="B26" s="454"/>
      <c r="C26" s="454"/>
      <c r="D26" s="454"/>
      <c r="E26" s="454"/>
      <c r="F26" s="454"/>
      <c r="G26" s="454"/>
      <c r="H26" s="454"/>
      <c r="I26" s="454"/>
      <c r="J26" s="454"/>
      <c r="K26" s="454"/>
      <c r="L26" s="44"/>
      <c r="M26" s="44"/>
      <c r="N26" s="44"/>
      <c r="O26" s="68">
        <v>-2</v>
      </c>
      <c r="P26" s="68">
        <v>-1.5</v>
      </c>
      <c r="Q26" s="68">
        <v>-1</v>
      </c>
      <c r="R26" s="68">
        <v>-0.5</v>
      </c>
      <c r="S26" s="68">
        <v>0</v>
      </c>
      <c r="T26" s="68">
        <v>0.5</v>
      </c>
      <c r="U26" s="68">
        <v>1</v>
      </c>
      <c r="V26" s="68">
        <v>1.5</v>
      </c>
      <c r="W26" s="68">
        <v>2</v>
      </c>
      <c r="X26" s="44"/>
      <c r="Y26" s="44"/>
      <c r="Z26" s="44"/>
      <c r="AA26" s="44"/>
      <c r="AB26" s="44"/>
    </row>
    <row r="27" spans="14:23" ht="15">
      <c r="N27" s="70">
        <v>-0.1</v>
      </c>
      <c r="O27" s="69" t="e">
        <f>('Step 2 - Annual Cash Budget'!$E$7*('Step 2 - Annual Cash Budget'!$H$7+('Step 3 - Sensitivity Table'!C$16*'Step 2 - Annual Cash Budget'!$J$6))+SUM('Step 2 - Annual Cash Budget'!$K$8:$S$12)+SUM('Step 2 - Annual Cash Budget'!$K$14:$S$15))</f>
        <v>#DIV/0!</v>
      </c>
      <c r="P27" s="69" t="e">
        <f>('Step 2 - Annual Cash Budget'!$E$7*('Step 2 - Annual Cash Budget'!$H$7+('Step 3 - Sensitivity Table'!D$16*'Step 2 - Annual Cash Budget'!$J$6))+SUM('Step 2 - Annual Cash Budget'!$K$8:$S$12)+SUM('Step 2 - Annual Cash Budget'!$K$14:$S$15))</f>
        <v>#DIV/0!</v>
      </c>
      <c r="Q27" s="69" t="e">
        <f>('Step 2 - Annual Cash Budget'!$E$7*('Step 2 - Annual Cash Budget'!$H$7+('Step 3 - Sensitivity Table'!E$16*'Step 2 - Annual Cash Budget'!$J$6))+SUM('Step 2 - Annual Cash Budget'!$K$8:$S$12)+SUM('Step 2 - Annual Cash Budget'!$K$14:$S$15))</f>
        <v>#DIV/0!</v>
      </c>
      <c r="R27" s="69" t="e">
        <f>('Step 2 - Annual Cash Budget'!$E$7*('Step 2 - Annual Cash Budget'!$H$7+('Step 3 - Sensitivity Table'!F$16*'Step 2 - Annual Cash Budget'!$J$6))+SUM('Step 2 - Annual Cash Budget'!$K$8:$S$12)+SUM('Step 2 - Annual Cash Budget'!$K$14:$S$15))</f>
        <v>#DIV/0!</v>
      </c>
      <c r="S27" s="69" t="e">
        <f>('Step 2 - Annual Cash Budget'!$E$7*('Step 2 - Annual Cash Budget'!$H$7+('Step 3 - Sensitivity Table'!G$16*'Step 2 - Annual Cash Budget'!$J$6))+SUM('Step 2 - Annual Cash Budget'!$K$8:$S$12)+SUM('Step 2 - Annual Cash Budget'!$K$14:$S$15))</f>
        <v>#DIV/0!</v>
      </c>
      <c r="T27" s="69" t="e">
        <f>('Step 2 - Annual Cash Budget'!$E$7*('Step 2 - Annual Cash Budget'!$H$7+('Step 3 - Sensitivity Table'!H$16*'Step 2 - Annual Cash Budget'!$J$6))+SUM('Step 2 - Annual Cash Budget'!$K$8:$S$12)+SUM('Step 2 - Annual Cash Budget'!$K$14:$S$15))</f>
        <v>#DIV/0!</v>
      </c>
      <c r="U27" s="69" t="e">
        <f>('Step 2 - Annual Cash Budget'!$E$7*('Step 2 - Annual Cash Budget'!$H$7+('Step 3 - Sensitivity Table'!I$16*'Step 2 - Annual Cash Budget'!$J$6))+SUM('Step 2 - Annual Cash Budget'!$K$8:$S$12)+SUM('Step 2 - Annual Cash Budget'!$K$14:$S$15))</f>
        <v>#DIV/0!</v>
      </c>
      <c r="V27" s="69" t="e">
        <f>('Step 2 - Annual Cash Budget'!$E$7*('Step 2 - Annual Cash Budget'!$H$7+('Step 3 - Sensitivity Table'!J$16*'Step 2 - Annual Cash Budget'!$J$6))+SUM('Step 2 - Annual Cash Budget'!$K$8:$S$12)+SUM('Step 2 - Annual Cash Budget'!$K$14:$S$15))</f>
        <v>#DIV/0!</v>
      </c>
      <c r="W27" s="69" t="e">
        <f>('Step 2 - Annual Cash Budget'!$E$7*('Step 2 - Annual Cash Budget'!$H$7+('Step 3 - Sensitivity Table'!K$16*'Step 2 - Annual Cash Budget'!$J$6))+SUM('Step 2 - Annual Cash Budget'!$K$8:$S$12)+SUM('Step 2 - Annual Cash Budget'!$K$14:$S$15))</f>
        <v>#DIV/0!</v>
      </c>
    </row>
    <row r="28" spans="14:23" ht="15">
      <c r="N28" s="70">
        <v>-0.05</v>
      </c>
      <c r="O28" s="69" t="e">
        <f>('Step 2 - Annual Cash Budget'!$E$7*('Step 2 - Annual Cash Budget'!$H$7+('Step 3 - Sensitivity Table'!C$16*'Step 2 - Annual Cash Budget'!$J$6))+SUM('Step 2 - Annual Cash Budget'!$K$8:$S$12)+SUM('Step 2 - Annual Cash Budget'!$K$14:$S$15))</f>
        <v>#DIV/0!</v>
      </c>
      <c r="P28" s="69" t="e">
        <f>('Step 2 - Annual Cash Budget'!$E$7*('Step 2 - Annual Cash Budget'!$H$7+('Step 3 - Sensitivity Table'!D$16*'Step 2 - Annual Cash Budget'!$J$6))+SUM('Step 2 - Annual Cash Budget'!$K$8:$S$12)+SUM('Step 2 - Annual Cash Budget'!$K$14:$S$15))</f>
        <v>#DIV/0!</v>
      </c>
      <c r="Q28" s="69" t="e">
        <f>('Step 2 - Annual Cash Budget'!$E$7*('Step 2 - Annual Cash Budget'!$H$7+('Step 3 - Sensitivity Table'!E$16*'Step 2 - Annual Cash Budget'!$J$6))+SUM('Step 2 - Annual Cash Budget'!$K$8:$S$12)+SUM('Step 2 - Annual Cash Budget'!$K$14:$S$15))</f>
        <v>#DIV/0!</v>
      </c>
      <c r="R28" s="69" t="e">
        <f>('Step 2 - Annual Cash Budget'!$E$7*('Step 2 - Annual Cash Budget'!$H$7+('Step 3 - Sensitivity Table'!F$16*'Step 2 - Annual Cash Budget'!$J$6))+SUM('Step 2 - Annual Cash Budget'!$K$8:$S$12)+SUM('Step 2 - Annual Cash Budget'!$K$14:$S$15))</f>
        <v>#DIV/0!</v>
      </c>
      <c r="S28" s="69" t="e">
        <f>('Step 2 - Annual Cash Budget'!$E$7*('Step 2 - Annual Cash Budget'!$H$7+('Step 3 - Sensitivity Table'!G$16*'Step 2 - Annual Cash Budget'!$J$6))+SUM('Step 2 - Annual Cash Budget'!$K$8:$S$12)+SUM('Step 2 - Annual Cash Budget'!$K$14:$S$15))</f>
        <v>#DIV/0!</v>
      </c>
      <c r="T28" s="69" t="e">
        <f>('Step 2 - Annual Cash Budget'!$E$7*('Step 2 - Annual Cash Budget'!$H$7+('Step 3 - Sensitivity Table'!H$16*'Step 2 - Annual Cash Budget'!$J$6))+SUM('Step 2 - Annual Cash Budget'!$K$8:$S$12)+SUM('Step 2 - Annual Cash Budget'!$K$14:$S$15))</f>
        <v>#DIV/0!</v>
      </c>
      <c r="U28" s="69" t="e">
        <f>('Step 2 - Annual Cash Budget'!$E$7*('Step 2 - Annual Cash Budget'!$H$7+('Step 3 - Sensitivity Table'!I$16*'Step 2 - Annual Cash Budget'!$J$6))+SUM('Step 2 - Annual Cash Budget'!$K$8:$S$12)+SUM('Step 2 - Annual Cash Budget'!$K$14:$S$15))</f>
        <v>#DIV/0!</v>
      </c>
      <c r="V28" s="69" t="e">
        <f>('Step 2 - Annual Cash Budget'!$E$7*('Step 2 - Annual Cash Budget'!$H$7+('Step 3 - Sensitivity Table'!J$16*'Step 2 - Annual Cash Budget'!$J$6))+SUM('Step 2 - Annual Cash Budget'!$K$8:$S$12)+SUM('Step 2 - Annual Cash Budget'!$K$14:$S$15))</f>
        <v>#DIV/0!</v>
      </c>
      <c r="W28" s="69" t="e">
        <f>('Step 2 - Annual Cash Budget'!$E$7*('Step 2 - Annual Cash Budget'!$H$7+('Step 3 - Sensitivity Table'!K$16*'Step 2 - Annual Cash Budget'!$J$6))+SUM('Step 2 - Annual Cash Budget'!$K$8:$S$12)+SUM('Step 2 - Annual Cash Budget'!$K$14:$S$15))</f>
        <v>#DIV/0!</v>
      </c>
    </row>
    <row r="29" spans="14:23" ht="15">
      <c r="N29" s="71">
        <v>0</v>
      </c>
      <c r="O29" s="69" t="e">
        <f>('Step 2 - Annual Cash Budget'!$E$7*('Step 2 - Annual Cash Budget'!$H$7+('Step 3 - Sensitivity Table'!C$16*'Step 2 - Annual Cash Budget'!$J$6))+SUM('Step 2 - Annual Cash Budget'!$K$8:$S$12)+SUM('Step 2 - Annual Cash Budget'!$K$14:$S$15))</f>
        <v>#DIV/0!</v>
      </c>
      <c r="P29" s="69" t="e">
        <f>('Step 2 - Annual Cash Budget'!$E$7*('Step 2 - Annual Cash Budget'!$H$7+('Step 3 - Sensitivity Table'!D$16*'Step 2 - Annual Cash Budget'!$J$6))+SUM('Step 2 - Annual Cash Budget'!$K$8:$S$12)+SUM('Step 2 - Annual Cash Budget'!$K$14:$S$15))</f>
        <v>#DIV/0!</v>
      </c>
      <c r="Q29" s="69" t="e">
        <f>('Step 2 - Annual Cash Budget'!$E$7*('Step 2 - Annual Cash Budget'!$H$7+('Step 3 - Sensitivity Table'!E$16*'Step 2 - Annual Cash Budget'!$J$6))+SUM('Step 2 - Annual Cash Budget'!$K$8:$S$12)+SUM('Step 2 - Annual Cash Budget'!$K$14:$S$15))</f>
        <v>#DIV/0!</v>
      </c>
      <c r="R29" s="69" t="e">
        <f>('Step 2 - Annual Cash Budget'!$E$7*('Step 2 - Annual Cash Budget'!$H$7+('Step 3 - Sensitivity Table'!F$16*'Step 2 - Annual Cash Budget'!$J$6))+SUM('Step 2 - Annual Cash Budget'!$K$8:$S$12)+SUM('Step 2 - Annual Cash Budget'!$K$14:$S$15))</f>
        <v>#DIV/0!</v>
      </c>
      <c r="S29" s="69" t="e">
        <f>('Step 2 - Annual Cash Budget'!$E$7*('Step 2 - Annual Cash Budget'!$H$7+('Step 3 - Sensitivity Table'!G$16*'Step 2 - Annual Cash Budget'!$J$6))+SUM('Step 2 - Annual Cash Budget'!$K$8:$S$12)+SUM('Step 2 - Annual Cash Budget'!$K$14:$S$15))</f>
        <v>#DIV/0!</v>
      </c>
      <c r="T29" s="69" t="e">
        <f>('Step 2 - Annual Cash Budget'!$E$7*('Step 2 - Annual Cash Budget'!$H$7+('Step 3 - Sensitivity Table'!H$16*'Step 2 - Annual Cash Budget'!$J$6))+SUM('Step 2 - Annual Cash Budget'!$K$8:$S$12)+SUM('Step 2 - Annual Cash Budget'!$K$14:$S$15))</f>
        <v>#DIV/0!</v>
      </c>
      <c r="U29" s="69" t="e">
        <f>('Step 2 - Annual Cash Budget'!$E$7*('Step 2 - Annual Cash Budget'!$H$7+('Step 3 - Sensitivity Table'!I$16*'Step 2 - Annual Cash Budget'!$J$6))+SUM('Step 2 - Annual Cash Budget'!$K$8:$S$12)+SUM('Step 2 - Annual Cash Budget'!$K$14:$S$15))</f>
        <v>#DIV/0!</v>
      </c>
      <c r="V29" s="69" t="e">
        <f>('Step 2 - Annual Cash Budget'!$E$7*('Step 2 - Annual Cash Budget'!$H$7+('Step 3 - Sensitivity Table'!J$16*'Step 2 - Annual Cash Budget'!$J$6))+SUM('Step 2 - Annual Cash Budget'!$K$8:$S$12)+SUM('Step 2 - Annual Cash Budget'!$K$14:$S$15))</f>
        <v>#DIV/0!</v>
      </c>
      <c r="W29" s="69" t="e">
        <f>('Step 2 - Annual Cash Budget'!$E$7*('Step 2 - Annual Cash Budget'!$H$7+('Step 3 - Sensitivity Table'!K$16*'Step 2 - Annual Cash Budget'!$J$6))+SUM('Step 2 - Annual Cash Budget'!$K$8:$S$12)+SUM('Step 2 - Annual Cash Budget'!$K$14:$S$15))</f>
        <v>#DIV/0!</v>
      </c>
    </row>
    <row r="30" spans="14:23" ht="15">
      <c r="N30" s="70">
        <v>0.05</v>
      </c>
      <c r="O30" s="69" t="e">
        <f>('Step 2 - Annual Cash Budget'!$E$7*('Step 2 - Annual Cash Budget'!$H$7+('Step 3 - Sensitivity Table'!C$16*'Step 2 - Annual Cash Budget'!$J$6))+SUM('Step 2 - Annual Cash Budget'!$K$8:$S$12)+SUM('Step 2 - Annual Cash Budget'!$K$14:$S$15))</f>
        <v>#DIV/0!</v>
      </c>
      <c r="P30" s="69" t="e">
        <f>('Step 2 - Annual Cash Budget'!$E$7*('Step 2 - Annual Cash Budget'!$H$7+('Step 3 - Sensitivity Table'!D$16*'Step 2 - Annual Cash Budget'!$J$6))+SUM('Step 2 - Annual Cash Budget'!$K$8:$S$12)+SUM('Step 2 - Annual Cash Budget'!$K$14:$S$15))</f>
        <v>#DIV/0!</v>
      </c>
      <c r="Q30" s="69" t="e">
        <f>('Step 2 - Annual Cash Budget'!$E$7*('Step 2 - Annual Cash Budget'!$H$7+('Step 3 - Sensitivity Table'!E$16*'Step 2 - Annual Cash Budget'!$J$6))+SUM('Step 2 - Annual Cash Budget'!$K$8:$S$12)+SUM('Step 2 - Annual Cash Budget'!$K$14:$S$15))</f>
        <v>#DIV/0!</v>
      </c>
      <c r="R30" s="69" t="e">
        <f>('Step 2 - Annual Cash Budget'!$E$7*('Step 2 - Annual Cash Budget'!$H$7+('Step 3 - Sensitivity Table'!F$16*'Step 2 - Annual Cash Budget'!$J$6))+SUM('Step 2 - Annual Cash Budget'!$K$8:$S$12)+SUM('Step 2 - Annual Cash Budget'!$K$14:$S$15))</f>
        <v>#DIV/0!</v>
      </c>
      <c r="S30" s="69" t="e">
        <f>('Step 2 - Annual Cash Budget'!$E$7*('Step 2 - Annual Cash Budget'!$H$7+('Step 3 - Sensitivity Table'!G$16*'Step 2 - Annual Cash Budget'!$J$6))+SUM('Step 2 - Annual Cash Budget'!$K$8:$S$12)+SUM('Step 2 - Annual Cash Budget'!$K$14:$S$15))</f>
        <v>#DIV/0!</v>
      </c>
      <c r="T30" s="69" t="e">
        <f>('Step 2 - Annual Cash Budget'!$E$7*('Step 2 - Annual Cash Budget'!$H$7+('Step 3 - Sensitivity Table'!H$16*'Step 2 - Annual Cash Budget'!$J$6))+SUM('Step 2 - Annual Cash Budget'!$K$8:$S$12)+SUM('Step 2 - Annual Cash Budget'!$K$14:$S$15))</f>
        <v>#DIV/0!</v>
      </c>
      <c r="U30" s="69" t="e">
        <f>('Step 2 - Annual Cash Budget'!$E$7*('Step 2 - Annual Cash Budget'!$H$7+('Step 3 - Sensitivity Table'!I$16*'Step 2 - Annual Cash Budget'!$J$6))+SUM('Step 2 - Annual Cash Budget'!$K$8:$S$12)+SUM('Step 2 - Annual Cash Budget'!$K$14:$S$15))</f>
        <v>#DIV/0!</v>
      </c>
      <c r="V30" s="69" t="e">
        <f>('Step 2 - Annual Cash Budget'!$E$7*('Step 2 - Annual Cash Budget'!$H$7+('Step 3 - Sensitivity Table'!J$16*'Step 2 - Annual Cash Budget'!$J$6))+SUM('Step 2 - Annual Cash Budget'!$K$8:$S$12)+SUM('Step 2 - Annual Cash Budget'!$K$14:$S$15))</f>
        <v>#DIV/0!</v>
      </c>
      <c r="W30" s="69" t="e">
        <f>('Step 2 - Annual Cash Budget'!$E$7*('Step 2 - Annual Cash Budget'!$H$7+('Step 3 - Sensitivity Table'!K$16*'Step 2 - Annual Cash Budget'!$J$6))+SUM('Step 2 - Annual Cash Budget'!$K$8:$S$12)+SUM('Step 2 - Annual Cash Budget'!$K$14:$S$15))</f>
        <v>#DIV/0!</v>
      </c>
    </row>
    <row r="31" spans="14:23" ht="15">
      <c r="N31" s="70">
        <v>0.1</v>
      </c>
      <c r="O31" s="69" t="e">
        <f>('Step 2 - Annual Cash Budget'!$E$7*('Step 2 - Annual Cash Budget'!$H$7+('Step 3 - Sensitivity Table'!C$16*'Step 2 - Annual Cash Budget'!$J$6))+SUM('Step 2 - Annual Cash Budget'!$K$8:$S$12)+SUM('Step 2 - Annual Cash Budget'!$K$14:$S$15))</f>
        <v>#DIV/0!</v>
      </c>
      <c r="P31" s="69" t="e">
        <f>('Step 2 - Annual Cash Budget'!$E$7*('Step 2 - Annual Cash Budget'!$H$7+('Step 3 - Sensitivity Table'!D$16*'Step 2 - Annual Cash Budget'!$J$6))+SUM('Step 2 - Annual Cash Budget'!$K$8:$S$12)+SUM('Step 2 - Annual Cash Budget'!$K$14:$S$15))</f>
        <v>#DIV/0!</v>
      </c>
      <c r="Q31" s="69" t="e">
        <f>('Step 2 - Annual Cash Budget'!$E$7*('Step 2 - Annual Cash Budget'!$H$7+('Step 3 - Sensitivity Table'!E$16*'Step 2 - Annual Cash Budget'!$J$6))+SUM('Step 2 - Annual Cash Budget'!$K$8:$S$12)+SUM('Step 2 - Annual Cash Budget'!$K$14:$S$15))</f>
        <v>#DIV/0!</v>
      </c>
      <c r="R31" s="69" t="e">
        <f>('Step 2 - Annual Cash Budget'!$E$7*('Step 2 - Annual Cash Budget'!$H$7+('Step 3 - Sensitivity Table'!F$16*'Step 2 - Annual Cash Budget'!$J$6))+SUM('Step 2 - Annual Cash Budget'!$K$8:$S$12)+SUM('Step 2 - Annual Cash Budget'!$K$14:$S$15))</f>
        <v>#DIV/0!</v>
      </c>
      <c r="S31" s="69" t="e">
        <f>('Step 2 - Annual Cash Budget'!$E$7*('Step 2 - Annual Cash Budget'!$H$7+('Step 3 - Sensitivity Table'!G$16*'Step 2 - Annual Cash Budget'!$J$6))+SUM('Step 2 - Annual Cash Budget'!$K$8:$S$12)+SUM('Step 2 - Annual Cash Budget'!$K$14:$S$15))</f>
        <v>#DIV/0!</v>
      </c>
      <c r="T31" s="69" t="e">
        <f>('Step 2 - Annual Cash Budget'!$E$7*('Step 2 - Annual Cash Budget'!$H$7+('Step 3 - Sensitivity Table'!H$16*'Step 2 - Annual Cash Budget'!$J$6))+SUM('Step 2 - Annual Cash Budget'!$K$8:$S$12)+SUM('Step 2 - Annual Cash Budget'!$K$14:$S$15))</f>
        <v>#DIV/0!</v>
      </c>
      <c r="U31" s="69" t="e">
        <f>('Step 2 - Annual Cash Budget'!$E$7*('Step 2 - Annual Cash Budget'!$H$7+('Step 3 - Sensitivity Table'!I$16*'Step 2 - Annual Cash Budget'!$J$6))+SUM('Step 2 - Annual Cash Budget'!$K$8:$S$12)+SUM('Step 2 - Annual Cash Budget'!$K$14:$S$15))</f>
        <v>#DIV/0!</v>
      </c>
      <c r="V31" s="69" t="e">
        <f>('Step 2 - Annual Cash Budget'!$E$7*('Step 2 - Annual Cash Budget'!$H$7+('Step 3 - Sensitivity Table'!J$16*'Step 2 - Annual Cash Budget'!$J$6))+SUM('Step 2 - Annual Cash Budget'!$K$8:$S$12)+SUM('Step 2 - Annual Cash Budget'!$K$14:$S$15))</f>
        <v>#DIV/0!</v>
      </c>
      <c r="W31" s="69" t="e">
        <f>('Step 2 - Annual Cash Budget'!$E$7*('Step 2 - Annual Cash Budget'!$H$7+('Step 3 - Sensitivity Table'!K$16*'Step 2 - Annual Cash Budget'!$J$6))+SUM('Step 2 - Annual Cash Budget'!$K$8:$S$12)+SUM('Step 2 - Annual Cash Budget'!$K$14:$S$15))</f>
        <v>#DIV/0!</v>
      </c>
    </row>
    <row r="33" ht="15">
      <c r="N33" s="44" t="s">
        <v>142</v>
      </c>
    </row>
    <row r="34" spans="15:23" ht="15">
      <c r="O34" s="68">
        <v>-2</v>
      </c>
      <c r="P34" s="68">
        <v>-1.5</v>
      </c>
      <c r="Q34" s="68">
        <v>-1</v>
      </c>
      <c r="R34" s="68">
        <v>-0.5</v>
      </c>
      <c r="S34" s="68">
        <v>0</v>
      </c>
      <c r="T34" s="68">
        <v>0.5</v>
      </c>
      <c r="U34" s="68">
        <v>1</v>
      </c>
      <c r="V34" s="68">
        <v>1.5</v>
      </c>
      <c r="W34" s="68">
        <v>2</v>
      </c>
    </row>
    <row r="35" spans="14:23" ht="15">
      <c r="N35" s="70">
        <v>0.9</v>
      </c>
      <c r="O35" s="69">
        <f>('Step 2 - Annual Cash Budget'!$K$40*$N35)+SUM('Step 2 - Annual Cash Budget'!$K$41:$K$48)</f>
        <v>0</v>
      </c>
      <c r="P35" s="69">
        <f>('Step 2 - Annual Cash Budget'!$K$40*$N35)+SUM('Step 2 - Annual Cash Budget'!$K$41:$K$48)</f>
        <v>0</v>
      </c>
      <c r="Q35" s="69">
        <f>('Step 2 - Annual Cash Budget'!$K$40*$N35)+SUM('Step 2 - Annual Cash Budget'!$K$41:$K$48)</f>
        <v>0</v>
      </c>
      <c r="R35" s="69">
        <f>('Step 2 - Annual Cash Budget'!$K$40*$N35)+SUM('Step 2 - Annual Cash Budget'!$K$41:$K$48)</f>
        <v>0</v>
      </c>
      <c r="S35" s="69">
        <f>('Step 2 - Annual Cash Budget'!$K$40*$N35)+SUM('Step 2 - Annual Cash Budget'!$K$41:$K$48)</f>
        <v>0</v>
      </c>
      <c r="T35" s="69">
        <f>('Step 2 - Annual Cash Budget'!$K$40*$N35)+SUM('Step 2 - Annual Cash Budget'!$K$41:$K$48)</f>
        <v>0</v>
      </c>
      <c r="U35" s="69">
        <f>('Step 2 - Annual Cash Budget'!$K$40*$N35)+SUM('Step 2 - Annual Cash Budget'!$K$41:$K$48)</f>
        <v>0</v>
      </c>
      <c r="V35" s="69">
        <f>('Step 2 - Annual Cash Budget'!$K$40*$N35)+SUM('Step 2 - Annual Cash Budget'!$K$41:$K$48)</f>
        <v>0</v>
      </c>
      <c r="W35" s="69">
        <f>('Step 2 - Annual Cash Budget'!$K$40*$N35)+SUM('Step 2 - Annual Cash Budget'!$K$41:$K$48)</f>
        <v>0</v>
      </c>
    </row>
    <row r="36" spans="14:23" ht="15">
      <c r="N36" s="70">
        <v>0.95</v>
      </c>
      <c r="O36" s="69">
        <f>('Step 2 - Annual Cash Budget'!$K$40*$N36)+SUM('Step 2 - Annual Cash Budget'!$K$41:$K$48)</f>
        <v>0</v>
      </c>
      <c r="P36" s="69">
        <f>('Step 2 - Annual Cash Budget'!$K$40*$N36)+SUM('Step 2 - Annual Cash Budget'!$K$41:$K$48)</f>
        <v>0</v>
      </c>
      <c r="Q36" s="69">
        <f>('Step 2 - Annual Cash Budget'!$K$40*$N36)+SUM('Step 2 - Annual Cash Budget'!$K$41:$K$48)</f>
        <v>0</v>
      </c>
      <c r="R36" s="69">
        <f>('Step 2 - Annual Cash Budget'!$K$40*$N36)+SUM('Step 2 - Annual Cash Budget'!$K$41:$K$48)</f>
        <v>0</v>
      </c>
      <c r="S36" s="69">
        <f>('Step 2 - Annual Cash Budget'!$K$40*$N36)+SUM('Step 2 - Annual Cash Budget'!$K$41:$K$48)</f>
        <v>0</v>
      </c>
      <c r="T36" s="69">
        <f>('Step 2 - Annual Cash Budget'!$K$40*$N36)+SUM('Step 2 - Annual Cash Budget'!$K$41:$K$48)</f>
        <v>0</v>
      </c>
      <c r="U36" s="69">
        <f>('Step 2 - Annual Cash Budget'!$K$40*$N36)+SUM('Step 2 - Annual Cash Budget'!$K$41:$K$48)</f>
        <v>0</v>
      </c>
      <c r="V36" s="69">
        <f>('Step 2 - Annual Cash Budget'!$K$40*$N36)+SUM('Step 2 - Annual Cash Budget'!$K$41:$K$48)</f>
        <v>0</v>
      </c>
      <c r="W36" s="69">
        <f>('Step 2 - Annual Cash Budget'!$K$40*$N36)+SUM('Step 2 - Annual Cash Budget'!$K$41:$K$48)</f>
        <v>0</v>
      </c>
    </row>
    <row r="37" spans="14:23" ht="15">
      <c r="N37" s="71">
        <v>0</v>
      </c>
      <c r="O37" s="69">
        <f>'Step 2 - Annual Cash Budget'!$K$49</f>
        <v>0</v>
      </c>
      <c r="P37" s="69">
        <f>'Step 2 - Annual Cash Budget'!$K$49</f>
        <v>0</v>
      </c>
      <c r="Q37" s="69">
        <f>'Step 2 - Annual Cash Budget'!$K$49</f>
        <v>0</v>
      </c>
      <c r="R37" s="69">
        <f>'Step 2 - Annual Cash Budget'!$K$49</f>
        <v>0</v>
      </c>
      <c r="S37" s="69">
        <f>'Step 2 - Annual Cash Budget'!$K$49</f>
        <v>0</v>
      </c>
      <c r="T37" s="69">
        <f>'Step 2 - Annual Cash Budget'!$K$49</f>
        <v>0</v>
      </c>
      <c r="U37" s="69">
        <f>'Step 2 - Annual Cash Budget'!$K$49</f>
        <v>0</v>
      </c>
      <c r="V37" s="69">
        <f>'Step 2 - Annual Cash Budget'!$K$49</f>
        <v>0</v>
      </c>
      <c r="W37" s="69">
        <f>'Step 2 - Annual Cash Budget'!$K$49</f>
        <v>0</v>
      </c>
    </row>
    <row r="38" spans="14:23" ht="15">
      <c r="N38" s="70">
        <v>1.05</v>
      </c>
      <c r="O38" s="69">
        <f>('Step 2 - Annual Cash Budget'!$K$40*$N38)+SUM('Step 2 - Annual Cash Budget'!$K$41:$K$48)</f>
        <v>0</v>
      </c>
      <c r="P38" s="69">
        <f>('Step 2 - Annual Cash Budget'!$K$40*$N38)+SUM('Step 2 - Annual Cash Budget'!$K$41:$K$48)</f>
        <v>0</v>
      </c>
      <c r="Q38" s="69">
        <f>('Step 2 - Annual Cash Budget'!$K$40*$N38)+SUM('Step 2 - Annual Cash Budget'!$K$41:$K$48)</f>
        <v>0</v>
      </c>
      <c r="R38" s="69">
        <f>('Step 2 - Annual Cash Budget'!$K$40*$N38)+SUM('Step 2 - Annual Cash Budget'!$K$41:$K$48)</f>
        <v>0</v>
      </c>
      <c r="S38" s="69">
        <f>('Step 2 - Annual Cash Budget'!$K$40*$N38)+SUM('Step 2 - Annual Cash Budget'!$K$41:$K$48)</f>
        <v>0</v>
      </c>
      <c r="T38" s="69">
        <f>('Step 2 - Annual Cash Budget'!$K$40*$N38)+SUM('Step 2 - Annual Cash Budget'!$K$41:$K$48)</f>
        <v>0</v>
      </c>
      <c r="U38" s="69">
        <f>('Step 2 - Annual Cash Budget'!$K$40*$N38)+SUM('Step 2 - Annual Cash Budget'!$K$41:$K$48)</f>
        <v>0</v>
      </c>
      <c r="V38" s="69">
        <f>('Step 2 - Annual Cash Budget'!$K$40*$N38)+SUM('Step 2 - Annual Cash Budget'!$K$41:$K$48)</f>
        <v>0</v>
      </c>
      <c r="W38" s="69">
        <f>('Step 2 - Annual Cash Budget'!$K$40*$N38)+SUM('Step 2 - Annual Cash Budget'!$K$41:$K$48)</f>
        <v>0</v>
      </c>
    </row>
    <row r="39" spans="14:23" ht="15">
      <c r="N39" s="70">
        <v>1.1</v>
      </c>
      <c r="O39" s="69">
        <f>('Step 2 - Annual Cash Budget'!$K$40*$N39)+SUM('Step 2 - Annual Cash Budget'!$K$41:$K$48)</f>
        <v>0</v>
      </c>
      <c r="P39" s="69">
        <f>('Step 2 - Annual Cash Budget'!$K$40*$N39)+SUM('Step 2 - Annual Cash Budget'!$K$41:$K$48)</f>
        <v>0</v>
      </c>
      <c r="Q39" s="69">
        <f>('Step 2 - Annual Cash Budget'!$K$40*$N39)+SUM('Step 2 - Annual Cash Budget'!$K$41:$K$48)</f>
        <v>0</v>
      </c>
      <c r="R39" s="69">
        <f>('Step 2 - Annual Cash Budget'!$K$40*$N39)+SUM('Step 2 - Annual Cash Budget'!$K$41:$K$48)</f>
        <v>0</v>
      </c>
      <c r="S39" s="69">
        <f>('Step 2 - Annual Cash Budget'!$K$40*$N39)+SUM('Step 2 - Annual Cash Budget'!$K$41:$K$48)</f>
        <v>0</v>
      </c>
      <c r="T39" s="69">
        <f>('Step 2 - Annual Cash Budget'!$K$40*$N39)+SUM('Step 2 - Annual Cash Budget'!$K$41:$K$48)</f>
        <v>0</v>
      </c>
      <c r="U39" s="69">
        <f>('Step 2 - Annual Cash Budget'!$K$40*$N39)+SUM('Step 2 - Annual Cash Budget'!$K$41:$K$48)</f>
        <v>0</v>
      </c>
      <c r="V39" s="69">
        <f>('Step 2 - Annual Cash Budget'!$K$40*$N39)+SUM('Step 2 - Annual Cash Budget'!$K$41:$K$48)</f>
        <v>0</v>
      </c>
      <c r="W39" s="69">
        <f>('Step 2 - Annual Cash Budget'!$K$40*$N39)+SUM('Step 2 - Annual Cash Budget'!$K$41:$K$48)</f>
        <v>0</v>
      </c>
    </row>
    <row r="40" spans="14:15" ht="15">
      <c r="N40" s="67"/>
      <c r="O40" s="65"/>
    </row>
    <row r="42" ht="15">
      <c r="N42" s="67" t="s">
        <v>140</v>
      </c>
    </row>
    <row r="43" spans="15:23" ht="15">
      <c r="O43" s="68">
        <v>-2</v>
      </c>
      <c r="P43" s="68">
        <v>-1.5</v>
      </c>
      <c r="Q43" s="68">
        <v>-1</v>
      </c>
      <c r="R43" s="68">
        <v>-0.5</v>
      </c>
      <c r="S43" s="68">
        <v>0</v>
      </c>
      <c r="T43" s="68">
        <v>0.5</v>
      </c>
      <c r="U43" s="68">
        <v>1</v>
      </c>
      <c r="V43" s="68">
        <v>1.5</v>
      </c>
      <c r="W43" s="68">
        <v>2</v>
      </c>
    </row>
    <row r="44" spans="14:23" ht="15">
      <c r="N44" s="70">
        <v>-0.1</v>
      </c>
      <c r="O44" s="69" t="e">
        <f>O27-O35</f>
        <v>#DIV/0!</v>
      </c>
      <c r="P44" s="69" t="e">
        <f aca="true" t="shared" si="4" ref="P44:W44">P27-P35</f>
        <v>#DIV/0!</v>
      </c>
      <c r="Q44" s="69" t="e">
        <f t="shared" si="4"/>
        <v>#DIV/0!</v>
      </c>
      <c r="R44" s="69" t="e">
        <f t="shared" si="4"/>
        <v>#DIV/0!</v>
      </c>
      <c r="S44" s="69" t="e">
        <f t="shared" si="4"/>
        <v>#DIV/0!</v>
      </c>
      <c r="T44" s="69" t="e">
        <f t="shared" si="4"/>
        <v>#DIV/0!</v>
      </c>
      <c r="U44" s="69" t="e">
        <f t="shared" si="4"/>
        <v>#DIV/0!</v>
      </c>
      <c r="V44" s="69" t="e">
        <f t="shared" si="4"/>
        <v>#DIV/0!</v>
      </c>
      <c r="W44" s="69" t="e">
        <f t="shared" si="4"/>
        <v>#DIV/0!</v>
      </c>
    </row>
    <row r="45" spans="14:23" ht="15">
      <c r="N45" s="70">
        <v>-0.05</v>
      </c>
      <c r="O45" s="69" t="e">
        <f aca="true" t="shared" si="5" ref="O45:W45">O28-O36</f>
        <v>#DIV/0!</v>
      </c>
      <c r="P45" s="69" t="e">
        <f t="shared" si="5"/>
        <v>#DIV/0!</v>
      </c>
      <c r="Q45" s="69" t="e">
        <f t="shared" si="5"/>
        <v>#DIV/0!</v>
      </c>
      <c r="R45" s="69" t="e">
        <f t="shared" si="5"/>
        <v>#DIV/0!</v>
      </c>
      <c r="S45" s="69" t="e">
        <f t="shared" si="5"/>
        <v>#DIV/0!</v>
      </c>
      <c r="T45" s="69" t="e">
        <f t="shared" si="5"/>
        <v>#DIV/0!</v>
      </c>
      <c r="U45" s="69" t="e">
        <f t="shared" si="5"/>
        <v>#DIV/0!</v>
      </c>
      <c r="V45" s="69" t="e">
        <f t="shared" si="5"/>
        <v>#DIV/0!</v>
      </c>
      <c r="W45" s="69" t="e">
        <f t="shared" si="5"/>
        <v>#DIV/0!</v>
      </c>
    </row>
    <row r="46" spans="14:23" ht="15">
      <c r="N46" s="71">
        <v>0</v>
      </c>
      <c r="O46" s="69" t="e">
        <f aca="true" t="shared" si="6" ref="O46:W46">O29-O37</f>
        <v>#DIV/0!</v>
      </c>
      <c r="P46" s="69" t="e">
        <f t="shared" si="6"/>
        <v>#DIV/0!</v>
      </c>
      <c r="Q46" s="69" t="e">
        <f t="shared" si="6"/>
        <v>#DIV/0!</v>
      </c>
      <c r="R46" s="69" t="e">
        <f t="shared" si="6"/>
        <v>#DIV/0!</v>
      </c>
      <c r="S46" s="69" t="e">
        <f t="shared" si="6"/>
        <v>#DIV/0!</v>
      </c>
      <c r="T46" s="69" t="e">
        <f t="shared" si="6"/>
        <v>#DIV/0!</v>
      </c>
      <c r="U46" s="69" t="e">
        <f t="shared" si="6"/>
        <v>#DIV/0!</v>
      </c>
      <c r="V46" s="69" t="e">
        <f t="shared" si="6"/>
        <v>#DIV/0!</v>
      </c>
      <c r="W46" s="69" t="e">
        <f t="shared" si="6"/>
        <v>#DIV/0!</v>
      </c>
    </row>
    <row r="47" spans="14:23" ht="15">
      <c r="N47" s="70">
        <v>0.05</v>
      </c>
      <c r="O47" s="69" t="e">
        <f aca="true" t="shared" si="7" ref="O47:W47">O30-O38</f>
        <v>#DIV/0!</v>
      </c>
      <c r="P47" s="69" t="e">
        <f t="shared" si="7"/>
        <v>#DIV/0!</v>
      </c>
      <c r="Q47" s="69" t="e">
        <f t="shared" si="7"/>
        <v>#DIV/0!</v>
      </c>
      <c r="R47" s="69" t="e">
        <f t="shared" si="7"/>
        <v>#DIV/0!</v>
      </c>
      <c r="S47" s="69" t="e">
        <f t="shared" si="7"/>
        <v>#DIV/0!</v>
      </c>
      <c r="T47" s="69" t="e">
        <f t="shared" si="7"/>
        <v>#DIV/0!</v>
      </c>
      <c r="U47" s="69" t="e">
        <f t="shared" si="7"/>
        <v>#DIV/0!</v>
      </c>
      <c r="V47" s="69" t="e">
        <f t="shared" si="7"/>
        <v>#DIV/0!</v>
      </c>
      <c r="W47" s="69" t="e">
        <f t="shared" si="7"/>
        <v>#DIV/0!</v>
      </c>
    </row>
    <row r="48" spans="14:23" ht="15">
      <c r="N48" s="70">
        <v>0.1</v>
      </c>
      <c r="O48" s="69" t="e">
        <f aca="true" t="shared" si="8" ref="O48:W48">O31-O39</f>
        <v>#DIV/0!</v>
      </c>
      <c r="P48" s="69" t="e">
        <f t="shared" si="8"/>
        <v>#DIV/0!</v>
      </c>
      <c r="Q48" s="69" t="e">
        <f t="shared" si="8"/>
        <v>#DIV/0!</v>
      </c>
      <c r="R48" s="69" t="e">
        <f t="shared" si="8"/>
        <v>#DIV/0!</v>
      </c>
      <c r="S48" s="69" t="e">
        <f t="shared" si="8"/>
        <v>#DIV/0!</v>
      </c>
      <c r="T48" s="69" t="e">
        <f t="shared" si="8"/>
        <v>#DIV/0!</v>
      </c>
      <c r="U48" s="69" t="e">
        <f t="shared" si="8"/>
        <v>#DIV/0!</v>
      </c>
      <c r="V48" s="69" t="e">
        <f t="shared" si="8"/>
        <v>#DIV/0!</v>
      </c>
      <c r="W48" s="69" t="e">
        <f t="shared" si="8"/>
        <v>#DIV/0!</v>
      </c>
    </row>
    <row r="49" spans="15:23" ht="15">
      <c r="O49" s="69"/>
      <c r="P49" s="69"/>
      <c r="Q49" s="69"/>
      <c r="R49" s="69"/>
      <c r="S49" s="69"/>
      <c r="T49" s="69"/>
      <c r="U49" s="69"/>
      <c r="V49" s="69"/>
      <c r="W49" s="69"/>
    </row>
  </sheetData>
  <sheetProtection password="DBAD" sheet="1" objects="1" scenarios="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70"/>
  <sheetViews>
    <sheetView showGridLines="0" showZeros="0" zoomScalePageLayoutView="0" workbookViewId="0" topLeftCell="A1">
      <pane xSplit="12" ySplit="6" topLeftCell="M7" activePane="bottomRight" state="frozen"/>
      <selection pane="topLeft" activeCell="A3" sqref="A3:AH12"/>
      <selection pane="topRight" activeCell="A3" sqref="A3:AH12"/>
      <selection pane="bottomLeft" activeCell="A3" sqref="A3:AH12"/>
      <selection pane="bottomRight" activeCell="M9" sqref="M9"/>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7.8515625" style="13" customWidth="1"/>
    <col min="11" max="11" width="15.140625" style="13" customWidth="1"/>
    <col min="12" max="12" width="11.57421875" style="13" customWidth="1"/>
    <col min="13" max="24" width="11.7109375" style="13" customWidth="1"/>
    <col min="25" max="25" width="43.28125" style="108" customWidth="1"/>
    <col min="26" max="16384" width="9.140625" style="13" customWidth="1"/>
  </cols>
  <sheetData>
    <row r="1" spans="1:24" ht="24"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7"/>
    </row>
    <row r="2" spans="1:24" ht="17.25" customHeight="1">
      <c r="A2" s="109"/>
      <c r="B2" s="110"/>
      <c r="C2" s="110"/>
      <c r="D2" s="110"/>
      <c r="E2" s="110"/>
      <c r="F2" s="110"/>
      <c r="G2" s="110"/>
      <c r="H2" s="110"/>
      <c r="I2" s="492" t="s">
        <v>12</v>
      </c>
      <c r="J2" s="492"/>
      <c r="K2" s="373">
        <f>'Step 2 - Annual Cash Budget'!B2</f>
        <v>0</v>
      </c>
      <c r="L2" s="373"/>
      <c r="M2" s="373"/>
      <c r="N2" s="373"/>
      <c r="O2" s="373"/>
      <c r="P2" s="481" t="s">
        <v>168</v>
      </c>
      <c r="Q2" s="481"/>
      <c r="R2" s="111">
        <f>'Step 2 - Annual Cash Budget'!N2</f>
        <v>0</v>
      </c>
      <c r="S2" s="112" t="s">
        <v>14</v>
      </c>
      <c r="T2" s="111">
        <f>'Step 2 - Annual Cash Budget'!V2</f>
        <v>0</v>
      </c>
      <c r="U2" s="112"/>
      <c r="V2" s="112"/>
      <c r="W2" s="112"/>
      <c r="X2" s="113"/>
    </row>
    <row r="3" spans="1:24" ht="17.25" customHeight="1">
      <c r="A3" s="114"/>
      <c r="B3" s="115"/>
      <c r="C3" s="115"/>
      <c r="D3" s="115"/>
      <c r="E3" s="115"/>
      <c r="F3" s="42"/>
      <c r="G3" s="116"/>
      <c r="H3" s="482" t="s">
        <v>169</v>
      </c>
      <c r="I3" s="482"/>
      <c r="J3" s="482"/>
      <c r="K3" s="116">
        <f>'Step 2 - Annual Cash Budget'!B3</f>
        <v>0</v>
      </c>
      <c r="L3" s="117" t="s">
        <v>15</v>
      </c>
      <c r="M3" s="173">
        <f>'Step 2 - Annual Cash Budget'!G3</f>
        <v>0</v>
      </c>
      <c r="N3" s="118" t="s">
        <v>16</v>
      </c>
      <c r="O3" s="325">
        <f>'Step 2 - Annual Cash Budget'!I3</f>
        <v>0</v>
      </c>
      <c r="P3" s="119" t="s">
        <v>17</v>
      </c>
      <c r="Q3" s="120">
        <f>IF(B3=0,"",B3/I3)</f>
      </c>
      <c r="R3" s="121">
        <f>IF(K3=0,"",K3/M3)</f>
      </c>
      <c r="S3" s="119" t="s">
        <v>18</v>
      </c>
      <c r="T3" s="326">
        <f>IF(K3=0,"",K3/O3)</f>
      </c>
      <c r="U3" s="119" t="s">
        <v>19</v>
      </c>
      <c r="V3" s="327">
        <f>IF(M3=0,"",M3/O3)</f>
      </c>
      <c r="W3" s="119" t="s">
        <v>20</v>
      </c>
      <c r="X3" s="122"/>
    </row>
    <row r="4" spans="1:25" s="14" customFormat="1" ht="8.25" customHeight="1">
      <c r="A4" s="375"/>
      <c r="B4" s="375"/>
      <c r="C4" s="375"/>
      <c r="D4" s="375"/>
      <c r="E4" s="375"/>
      <c r="F4" s="375"/>
      <c r="G4" s="375"/>
      <c r="H4" s="375"/>
      <c r="I4" s="375"/>
      <c r="J4" s="375"/>
      <c r="K4" s="375"/>
      <c r="L4" s="375"/>
      <c r="M4" s="375"/>
      <c r="N4" s="375"/>
      <c r="O4" s="375"/>
      <c r="P4" s="375"/>
      <c r="Q4" s="375"/>
      <c r="R4" s="375"/>
      <c r="S4" s="375"/>
      <c r="Y4" s="123"/>
    </row>
    <row r="5" spans="1:25" ht="15" customHeight="1">
      <c r="A5" s="493" t="s">
        <v>170</v>
      </c>
      <c r="B5" s="494"/>
      <c r="C5" s="494"/>
      <c r="D5" s="494"/>
      <c r="E5" s="494"/>
      <c r="F5" s="494"/>
      <c r="G5" s="494"/>
      <c r="H5" s="494"/>
      <c r="I5" s="494"/>
      <c r="J5" s="495"/>
      <c r="K5" s="124" t="s">
        <v>171</v>
      </c>
      <c r="L5" s="490" t="s">
        <v>172</v>
      </c>
      <c r="M5" s="87" t="s">
        <v>147</v>
      </c>
      <c r="N5" s="88" t="s">
        <v>148</v>
      </c>
      <c r="O5" s="88" t="s">
        <v>149</v>
      </c>
      <c r="P5" s="88" t="s">
        <v>150</v>
      </c>
      <c r="Q5" s="88" t="s">
        <v>151</v>
      </c>
      <c r="R5" s="88" t="s">
        <v>152</v>
      </c>
      <c r="S5" s="88" t="s">
        <v>153</v>
      </c>
      <c r="T5" s="88" t="s">
        <v>154</v>
      </c>
      <c r="U5" s="88" t="s">
        <v>155</v>
      </c>
      <c r="V5" s="89" t="s">
        <v>156</v>
      </c>
      <c r="W5" s="88" t="s">
        <v>157</v>
      </c>
      <c r="X5" s="89" t="s">
        <v>158</v>
      </c>
      <c r="Y5" s="483" t="s">
        <v>61</v>
      </c>
    </row>
    <row r="6" spans="1:25" s="76" customFormat="1" ht="15" customHeight="1">
      <c r="A6" s="496"/>
      <c r="B6" s="497"/>
      <c r="C6" s="497"/>
      <c r="D6" s="497"/>
      <c r="E6" s="497"/>
      <c r="F6" s="497"/>
      <c r="G6" s="497"/>
      <c r="H6" s="497"/>
      <c r="I6" s="497"/>
      <c r="J6" s="498"/>
      <c r="K6" s="125" t="s">
        <v>173</v>
      </c>
      <c r="L6" s="491"/>
      <c r="M6" s="125" t="s">
        <v>173</v>
      </c>
      <c r="N6" s="125" t="s">
        <v>173</v>
      </c>
      <c r="O6" s="125" t="s">
        <v>173</v>
      </c>
      <c r="P6" s="125" t="s">
        <v>173</v>
      </c>
      <c r="Q6" s="125" t="s">
        <v>173</v>
      </c>
      <c r="R6" s="125" t="s">
        <v>173</v>
      </c>
      <c r="S6" s="125" t="s">
        <v>173</v>
      </c>
      <c r="T6" s="125" t="s">
        <v>173</v>
      </c>
      <c r="U6" s="125" t="s">
        <v>173</v>
      </c>
      <c r="V6" s="125" t="s">
        <v>173</v>
      </c>
      <c r="W6" s="125" t="s">
        <v>173</v>
      </c>
      <c r="X6" s="125" t="s">
        <v>173</v>
      </c>
      <c r="Y6" s="484"/>
    </row>
    <row r="7" spans="1:25" ht="15" customHeight="1">
      <c r="A7" s="90" t="s">
        <v>3</v>
      </c>
      <c r="B7" s="126"/>
      <c r="C7" s="126"/>
      <c r="D7" s="126"/>
      <c r="E7" s="126" t="str">
        <f>'Step 2 - Annual Cash Budget'!$E$6</f>
        <v>Share of milk cheque received</v>
      </c>
      <c r="F7" s="126"/>
      <c r="G7" s="126"/>
      <c r="H7" s="126"/>
      <c r="I7" s="126"/>
      <c r="J7" s="324">
        <f>'Step 1 - Milk Income'!C8</f>
        <v>1</v>
      </c>
      <c r="K7" s="41"/>
      <c r="L7" s="132"/>
      <c r="M7" s="127"/>
      <c r="N7" s="127"/>
      <c r="O7" s="127"/>
      <c r="P7" s="127"/>
      <c r="Q7" s="127"/>
      <c r="R7" s="127"/>
      <c r="S7" s="127"/>
      <c r="T7" s="127"/>
      <c r="U7" s="127"/>
      <c r="V7" s="127"/>
      <c r="W7" s="127"/>
      <c r="X7" s="127"/>
      <c r="Y7" s="127"/>
    </row>
    <row r="8" spans="1:25" ht="15" customHeight="1">
      <c r="A8" s="485" t="s">
        <v>174</v>
      </c>
      <c r="B8" s="486"/>
      <c r="C8" s="486"/>
      <c r="D8" s="486"/>
      <c r="E8" s="487">
        <f>'Step 2 - Annual Cash Budget'!E7</f>
        <v>0</v>
      </c>
      <c r="F8" s="487"/>
      <c r="G8" s="129" t="s">
        <v>175</v>
      </c>
      <c r="H8" s="488" t="e">
        <f>'Step 2 - Annual Cash Budget'!H7</f>
        <v>#DIV/0!</v>
      </c>
      <c r="I8" s="488"/>
      <c r="J8" s="130" t="s">
        <v>27</v>
      </c>
      <c r="K8" s="155" t="e">
        <f>'Step 2 - Annual Cash Budget'!K7</f>
        <v>#DIV/0!</v>
      </c>
      <c r="L8" s="132" t="e">
        <f aca="true" t="shared" si="0" ref="L8:L14">(K8-SUM(M8:X8))</f>
        <v>#DIV/0!</v>
      </c>
      <c r="M8" s="133"/>
      <c r="N8" s="133">
        <f>'Step 1 - Milk Income'!C16</f>
        <v>0</v>
      </c>
      <c r="O8" s="133">
        <f>'Step 1 - Milk Income'!D16</f>
        <v>0</v>
      </c>
      <c r="P8" s="133">
        <f>'Step 1 - Milk Income'!E16</f>
        <v>0</v>
      </c>
      <c r="Q8" s="133">
        <f>'Step 1 - Milk Income'!F16</f>
        <v>0</v>
      </c>
      <c r="R8" s="133">
        <f>'Step 1 - Milk Income'!G16</f>
        <v>0</v>
      </c>
      <c r="S8" s="133">
        <f>'Step 1 - Milk Income'!H16</f>
        <v>0</v>
      </c>
      <c r="T8" s="133">
        <f>'Step 1 - Milk Income'!I16</f>
        <v>0</v>
      </c>
      <c r="U8" s="133">
        <f>'Step 1 - Milk Income'!J16</f>
        <v>0</v>
      </c>
      <c r="V8" s="133">
        <f>'Step 1 - Milk Income'!K16</f>
        <v>0</v>
      </c>
      <c r="W8" s="133">
        <f>'Step 1 - Milk Income'!L16</f>
        <v>0</v>
      </c>
      <c r="X8" s="133">
        <f>'Step 1 - Milk Income'!M16</f>
        <v>0</v>
      </c>
      <c r="Y8" s="128"/>
    </row>
    <row r="9" spans="1:25" ht="15" customHeight="1">
      <c r="A9" s="470" t="s">
        <v>176</v>
      </c>
      <c r="B9" s="471"/>
      <c r="C9" s="471"/>
      <c r="D9" s="471"/>
      <c r="E9" s="487">
        <f>'Step 2 - Annual Cash Budget'!E8</f>
        <v>0</v>
      </c>
      <c r="F9" s="487"/>
      <c r="G9" s="129" t="s">
        <v>177</v>
      </c>
      <c r="H9" s="488" t="e">
        <f>'Step 2 - Annual Cash Budget'!H8</f>
        <v>#DIV/0!</v>
      </c>
      <c r="I9" s="488"/>
      <c r="J9" s="134" t="s">
        <v>27</v>
      </c>
      <c r="K9" s="155" t="e">
        <f>'Step 2 - Annual Cash Budget'!K8</f>
        <v>#DIV/0!</v>
      </c>
      <c r="L9" s="132" t="e">
        <f t="shared" si="0"/>
        <v>#DIV/0!</v>
      </c>
      <c r="M9" s="135">
        <f>'Step 1 - Milk Income'!B20</f>
        <v>0</v>
      </c>
      <c r="N9" s="135">
        <f>'Step 1 - Milk Income'!C20</f>
        <v>0</v>
      </c>
      <c r="O9" s="135">
        <f>'Step 1 - Milk Income'!D20</f>
        <v>0</v>
      </c>
      <c r="P9" s="135">
        <f>'Step 1 - Milk Income'!E20</f>
        <v>0</v>
      </c>
      <c r="Q9" s="135">
        <f>'Step 1 - Milk Income'!F20</f>
        <v>0</v>
      </c>
      <c r="R9" s="135"/>
      <c r="S9" s="135"/>
      <c r="T9" s="135"/>
      <c r="U9" s="135"/>
      <c r="V9" s="135"/>
      <c r="W9" s="135"/>
      <c r="X9" s="135"/>
      <c r="Y9" s="128"/>
    </row>
    <row r="10" spans="1:25" ht="15" customHeight="1">
      <c r="A10" s="265" t="str">
        <f>'Step 1 - Milk Income'!A18</f>
        <v>Previous May production &amp; advance on last season</v>
      </c>
      <c r="B10" s="266"/>
      <c r="C10" s="266"/>
      <c r="D10" s="266"/>
      <c r="E10" s="268"/>
      <c r="F10" s="268"/>
      <c r="G10" s="136"/>
      <c r="H10" s="269"/>
      <c r="I10" s="269"/>
      <c r="J10" s="130"/>
      <c r="K10" s="131">
        <f>'Step 1 - Milk Income'!B18</f>
        <v>0</v>
      </c>
      <c r="L10" s="132">
        <f>(K10-SUM(M10:X10))</f>
        <v>0</v>
      </c>
      <c r="M10" s="135">
        <f>'Step 1 - Milk Income'!B18</f>
        <v>0</v>
      </c>
      <c r="N10" s="270"/>
      <c r="O10" s="270"/>
      <c r="P10" s="270"/>
      <c r="Q10" s="270"/>
      <c r="R10" s="270"/>
      <c r="S10" s="270"/>
      <c r="T10" s="270"/>
      <c r="U10" s="270"/>
      <c r="V10" s="270"/>
      <c r="W10" s="270"/>
      <c r="X10" s="270"/>
      <c r="Y10" s="128"/>
    </row>
    <row r="11" spans="1:25" ht="15" customHeight="1">
      <c r="A11" s="470" t="s">
        <v>190</v>
      </c>
      <c r="B11" s="471"/>
      <c r="C11" s="471"/>
      <c r="D11" s="471"/>
      <c r="E11" s="489"/>
      <c r="F11" s="489"/>
      <c r="G11" s="471"/>
      <c r="H11" s="489"/>
      <c r="I11" s="489"/>
      <c r="J11" s="476"/>
      <c r="K11" s="131">
        <f>'Step 2 - Annual Cash Budget'!K10</f>
        <v>0</v>
      </c>
      <c r="L11" s="132">
        <f t="shared" si="0"/>
        <v>0</v>
      </c>
      <c r="M11" s="137"/>
      <c r="N11" s="137"/>
      <c r="O11" s="137"/>
      <c r="P11" s="137"/>
      <c r="Q11" s="137"/>
      <c r="R11" s="137"/>
      <c r="S11" s="137"/>
      <c r="T11" s="137"/>
      <c r="U11" s="137"/>
      <c r="V11" s="137"/>
      <c r="W11" s="137"/>
      <c r="X11" s="137"/>
      <c r="Y11" s="128"/>
    </row>
    <row r="12" spans="1:25" ht="15" customHeight="1">
      <c r="A12" s="393" t="s">
        <v>246</v>
      </c>
      <c r="B12" s="394"/>
      <c r="C12" s="394"/>
      <c r="D12" s="394"/>
      <c r="E12" s="395"/>
      <c r="F12" s="395"/>
      <c r="G12" s="394"/>
      <c r="H12" s="395"/>
      <c r="I12" s="395"/>
      <c r="J12" s="396"/>
      <c r="K12" s="131">
        <f>'Step 2 - Annual Cash Budget'!K11</f>
        <v>0</v>
      </c>
      <c r="L12" s="132">
        <f t="shared" si="0"/>
        <v>0</v>
      </c>
      <c r="M12" s="137"/>
      <c r="N12" s="137"/>
      <c r="O12" s="137"/>
      <c r="P12" s="137"/>
      <c r="Q12" s="137"/>
      <c r="R12" s="137"/>
      <c r="S12" s="137"/>
      <c r="T12" s="137"/>
      <c r="U12" s="137"/>
      <c r="V12" s="137"/>
      <c r="W12" s="137"/>
      <c r="X12" s="137"/>
      <c r="Y12" s="128"/>
    </row>
    <row r="13" spans="1:25" ht="15" customHeight="1">
      <c r="A13" s="393" t="s">
        <v>247</v>
      </c>
      <c r="B13" s="394"/>
      <c r="C13" s="394"/>
      <c r="D13" s="394"/>
      <c r="E13" s="395"/>
      <c r="F13" s="395"/>
      <c r="G13" s="394"/>
      <c r="H13" s="395"/>
      <c r="I13" s="395"/>
      <c r="J13" s="396"/>
      <c r="K13" s="131">
        <f>'Step 2 - Annual Cash Budget'!K12</f>
        <v>0</v>
      </c>
      <c r="L13" s="132">
        <f t="shared" si="0"/>
        <v>0</v>
      </c>
      <c r="M13" s="137"/>
      <c r="N13" s="137"/>
      <c r="O13" s="137"/>
      <c r="P13" s="137"/>
      <c r="Q13" s="137"/>
      <c r="R13" s="137"/>
      <c r="S13" s="137"/>
      <c r="T13" s="137"/>
      <c r="U13" s="137"/>
      <c r="V13" s="137"/>
      <c r="W13" s="137"/>
      <c r="X13" s="137"/>
      <c r="Y13" s="128"/>
    </row>
    <row r="14" spans="1:25" ht="15" customHeight="1">
      <c r="A14" s="478" t="s">
        <v>4</v>
      </c>
      <c r="B14" s="479"/>
      <c r="C14" s="479"/>
      <c r="D14" s="479"/>
      <c r="E14" s="479"/>
      <c r="F14" s="479"/>
      <c r="G14" s="479"/>
      <c r="H14" s="479"/>
      <c r="I14" s="479"/>
      <c r="J14" s="479"/>
      <c r="K14" s="138" t="e">
        <f>SUM(K8:K13)</f>
        <v>#DIV/0!</v>
      </c>
      <c r="L14" s="139" t="e">
        <f t="shared" si="0"/>
        <v>#DIV/0!</v>
      </c>
      <c r="M14" s="138">
        <f aca="true" t="shared" si="1" ref="M14:X14">SUM(M8:M13)</f>
        <v>0</v>
      </c>
      <c r="N14" s="138">
        <f t="shared" si="1"/>
        <v>0</v>
      </c>
      <c r="O14" s="138">
        <f t="shared" si="1"/>
        <v>0</v>
      </c>
      <c r="P14" s="138">
        <f t="shared" si="1"/>
        <v>0</v>
      </c>
      <c r="Q14" s="138">
        <f t="shared" si="1"/>
        <v>0</v>
      </c>
      <c r="R14" s="138">
        <f t="shared" si="1"/>
        <v>0</v>
      </c>
      <c r="S14" s="138">
        <f t="shared" si="1"/>
        <v>0</v>
      </c>
      <c r="T14" s="138">
        <f t="shared" si="1"/>
        <v>0</v>
      </c>
      <c r="U14" s="138">
        <f t="shared" si="1"/>
        <v>0</v>
      </c>
      <c r="V14" s="138">
        <f t="shared" si="1"/>
        <v>0</v>
      </c>
      <c r="W14" s="138">
        <f t="shared" si="1"/>
        <v>0</v>
      </c>
      <c r="X14" s="138">
        <f t="shared" si="1"/>
        <v>0</v>
      </c>
      <c r="Y14" s="128"/>
    </row>
    <row r="15" spans="1:25" ht="15" customHeight="1">
      <c r="A15" s="393" t="s">
        <v>245</v>
      </c>
      <c r="B15" s="394"/>
      <c r="C15" s="394"/>
      <c r="D15" s="394"/>
      <c r="E15" s="395"/>
      <c r="F15" s="395"/>
      <c r="G15" s="394"/>
      <c r="H15" s="395"/>
      <c r="I15" s="395"/>
      <c r="J15" s="396"/>
      <c r="K15" s="131">
        <f>'Step 2 - Annual Cash Budget'!K14</f>
        <v>0</v>
      </c>
      <c r="L15" s="140">
        <f>(K15-SUM(M15:X15))</f>
        <v>0</v>
      </c>
      <c r="M15" s="141"/>
      <c r="N15" s="141"/>
      <c r="O15" s="141"/>
      <c r="P15" s="141"/>
      <c r="Q15" s="141"/>
      <c r="R15" s="141"/>
      <c r="S15" s="141"/>
      <c r="T15" s="141"/>
      <c r="U15" s="141"/>
      <c r="V15" s="141"/>
      <c r="W15" s="141"/>
      <c r="X15" s="141"/>
      <c r="Y15" s="128"/>
    </row>
    <row r="16" spans="1:25" ht="15" customHeight="1">
      <c r="A16" s="393" t="s">
        <v>248</v>
      </c>
      <c r="B16" s="394"/>
      <c r="C16" s="394"/>
      <c r="D16" s="394"/>
      <c r="E16" s="395"/>
      <c r="F16" s="395"/>
      <c r="G16" s="394"/>
      <c r="H16" s="395"/>
      <c r="I16" s="395"/>
      <c r="J16" s="396"/>
      <c r="K16" s="131">
        <f>'Step 2 - Annual Cash Budget'!K15</f>
        <v>0</v>
      </c>
      <c r="L16" s="140">
        <f>(K16-SUM(M16:X16))</f>
        <v>0</v>
      </c>
      <c r="M16" s="141"/>
      <c r="N16" s="141"/>
      <c r="O16" s="141"/>
      <c r="P16" s="141"/>
      <c r="Q16" s="141"/>
      <c r="R16" s="141"/>
      <c r="S16" s="141"/>
      <c r="T16" s="141"/>
      <c r="U16" s="141"/>
      <c r="V16" s="141"/>
      <c r="W16" s="141"/>
      <c r="X16" s="141"/>
      <c r="Y16" s="128"/>
    </row>
    <row r="17" spans="1:25" ht="15" customHeight="1">
      <c r="A17" s="470" t="s">
        <v>178</v>
      </c>
      <c r="B17" s="471"/>
      <c r="C17" s="471"/>
      <c r="D17" s="471"/>
      <c r="E17" s="471"/>
      <c r="F17" s="471"/>
      <c r="G17" s="471"/>
      <c r="H17" s="471"/>
      <c r="I17" s="471"/>
      <c r="J17" s="205">
        <v>0.15</v>
      </c>
      <c r="K17" s="142">
        <f>SUM(M17:X17)</f>
        <v>0</v>
      </c>
      <c r="L17" s="140"/>
      <c r="M17" s="143">
        <f aca="true" t="shared" si="2" ref="M17:X17">(SUM(M8:M9)+SUM(M10:M12)+M15)*$J$17</f>
        <v>0</v>
      </c>
      <c r="N17" s="143">
        <f t="shared" si="2"/>
        <v>0</v>
      </c>
      <c r="O17" s="143">
        <f t="shared" si="2"/>
        <v>0</v>
      </c>
      <c r="P17" s="143">
        <f t="shared" si="2"/>
        <v>0</v>
      </c>
      <c r="Q17" s="143">
        <f t="shared" si="2"/>
        <v>0</v>
      </c>
      <c r="R17" s="143">
        <f t="shared" si="2"/>
        <v>0</v>
      </c>
      <c r="S17" s="143">
        <f t="shared" si="2"/>
        <v>0</v>
      </c>
      <c r="T17" s="143">
        <f t="shared" si="2"/>
        <v>0</v>
      </c>
      <c r="U17" s="143">
        <f t="shared" si="2"/>
        <v>0</v>
      </c>
      <c r="V17" s="143">
        <f t="shared" si="2"/>
        <v>0</v>
      </c>
      <c r="W17" s="143">
        <f t="shared" si="2"/>
        <v>0</v>
      </c>
      <c r="X17" s="143">
        <f t="shared" si="2"/>
        <v>0</v>
      </c>
      <c r="Y17" s="128"/>
    </row>
    <row r="18" spans="1:25" ht="15" customHeight="1">
      <c r="A18" s="478" t="s">
        <v>5</v>
      </c>
      <c r="B18" s="479"/>
      <c r="C18" s="479"/>
      <c r="D18" s="479"/>
      <c r="E18" s="479"/>
      <c r="F18" s="479"/>
      <c r="G18" s="479"/>
      <c r="H18" s="479"/>
      <c r="I18" s="479"/>
      <c r="J18" s="479"/>
      <c r="K18" s="144" t="e">
        <f>SUM(K14:K17)</f>
        <v>#DIV/0!</v>
      </c>
      <c r="L18" s="145" t="e">
        <f>(K18-SUM(M18:X18))</f>
        <v>#DIV/0!</v>
      </c>
      <c r="M18" s="138">
        <f>SUM(M14:M17)</f>
        <v>0</v>
      </c>
      <c r="N18" s="138">
        <f aca="true" t="shared" si="3" ref="N18:X18">SUM(N14:N17)</f>
        <v>0</v>
      </c>
      <c r="O18" s="138">
        <f t="shared" si="3"/>
        <v>0</v>
      </c>
      <c r="P18" s="138">
        <f t="shared" si="3"/>
        <v>0</v>
      </c>
      <c r="Q18" s="138">
        <f t="shared" si="3"/>
        <v>0</v>
      </c>
      <c r="R18" s="138">
        <f t="shared" si="3"/>
        <v>0</v>
      </c>
      <c r="S18" s="138">
        <f t="shared" si="3"/>
        <v>0</v>
      </c>
      <c r="T18" s="138">
        <f t="shared" si="3"/>
        <v>0</v>
      </c>
      <c r="U18" s="138">
        <f t="shared" si="3"/>
        <v>0</v>
      </c>
      <c r="V18" s="138">
        <f t="shared" si="3"/>
        <v>0</v>
      </c>
      <c r="W18" s="138">
        <f t="shared" si="3"/>
        <v>0</v>
      </c>
      <c r="X18" s="138">
        <f t="shared" si="3"/>
        <v>0</v>
      </c>
      <c r="Y18" s="128"/>
    </row>
    <row r="19" spans="1:25" s="14" customFormat="1" ht="8.25" customHeight="1">
      <c r="A19" s="146"/>
      <c r="B19" s="146"/>
      <c r="C19" s="146"/>
      <c r="D19" s="146"/>
      <c r="E19" s="146"/>
      <c r="F19" s="146"/>
      <c r="G19" s="146"/>
      <c r="H19" s="146"/>
      <c r="I19" s="146"/>
      <c r="J19" s="146"/>
      <c r="K19" s="147"/>
      <c r="L19" s="147"/>
      <c r="M19" s="147"/>
      <c r="N19" s="147"/>
      <c r="O19" s="147"/>
      <c r="P19" s="147"/>
      <c r="Q19" s="147"/>
      <c r="R19" s="147"/>
      <c r="S19" s="147"/>
      <c r="T19" s="147"/>
      <c r="U19" s="147"/>
      <c r="V19" s="147"/>
      <c r="W19" s="147"/>
      <c r="X19" s="147"/>
      <c r="Y19" s="206"/>
    </row>
    <row r="20" spans="1:25" s="168" customFormat="1" ht="18" customHeight="1">
      <c r="A20" s="480" t="s">
        <v>179</v>
      </c>
      <c r="B20" s="480"/>
      <c r="C20" s="480"/>
      <c r="D20" s="480"/>
      <c r="E20" s="480"/>
      <c r="F20" s="480"/>
      <c r="G20" s="480"/>
      <c r="H20" s="480"/>
      <c r="I20" s="480"/>
      <c r="J20" s="480"/>
      <c r="K20" s="148"/>
      <c r="L20" s="149"/>
      <c r="M20" s="150"/>
      <c r="N20" s="150"/>
      <c r="O20" s="150"/>
      <c r="P20" s="150"/>
      <c r="Q20" s="150"/>
      <c r="R20" s="150"/>
      <c r="S20" s="150"/>
      <c r="T20" s="150"/>
      <c r="U20" s="150"/>
      <c r="V20" s="150"/>
      <c r="W20" s="150"/>
      <c r="X20" s="151"/>
      <c r="Y20" s="128"/>
    </row>
    <row r="21" spans="1:25" ht="15" customHeight="1">
      <c r="A21" s="468" t="str">
        <f>'Step 2 - Annual Cash Budget'!A19</f>
        <v>Wages</v>
      </c>
      <c r="B21" s="468"/>
      <c r="C21" s="468"/>
      <c r="D21" s="469"/>
      <c r="E21" s="469"/>
      <c r="F21" s="469"/>
      <c r="G21" s="469"/>
      <c r="H21" s="469"/>
      <c r="I21" s="469"/>
      <c r="J21" s="469"/>
      <c r="K21" s="131">
        <f>'Step 2 - Annual Cash Budget'!K19</f>
        <v>0</v>
      </c>
      <c r="L21" s="132">
        <f>(K21-SUM(M21:X21))</f>
        <v>0</v>
      </c>
      <c r="M21" s="131"/>
      <c r="N21" s="131"/>
      <c r="O21" s="131"/>
      <c r="P21" s="131"/>
      <c r="Q21" s="131"/>
      <c r="R21" s="152"/>
      <c r="S21" s="131"/>
      <c r="T21" s="137"/>
      <c r="U21" s="137"/>
      <c r="V21" s="137"/>
      <c r="W21" s="137"/>
      <c r="X21" s="137"/>
      <c r="Y21" s="128"/>
    </row>
    <row r="22" spans="1:25" ht="15" customHeight="1">
      <c r="A22" s="468" t="str">
        <f>'Step 2 - Annual Cash Budget'!A20</f>
        <v>Animal health</v>
      </c>
      <c r="B22" s="468"/>
      <c r="C22" s="468"/>
      <c r="D22" s="469"/>
      <c r="E22" s="469"/>
      <c r="F22" s="469"/>
      <c r="G22" s="469"/>
      <c r="H22" s="469"/>
      <c r="I22" s="469"/>
      <c r="J22" s="469"/>
      <c r="K22" s="131">
        <f>'Step 2 - Annual Cash Budget'!K20</f>
        <v>0</v>
      </c>
      <c r="L22" s="132">
        <f aca="true" t="shared" si="4" ref="L22:L51">(K22-SUM(M22:X22))</f>
        <v>0</v>
      </c>
      <c r="M22" s="131"/>
      <c r="N22" s="131"/>
      <c r="O22" s="137"/>
      <c r="P22" s="137"/>
      <c r="Q22" s="137"/>
      <c r="R22" s="152"/>
      <c r="S22" s="131"/>
      <c r="T22" s="137"/>
      <c r="U22" s="137"/>
      <c r="V22" s="137"/>
      <c r="W22" s="137"/>
      <c r="X22" s="137"/>
      <c r="Y22" s="128"/>
    </row>
    <row r="23" spans="1:25" ht="15" customHeight="1">
      <c r="A23" s="468" t="str">
        <f>'Step 2 - Annual Cash Budget'!A21</f>
        <v>Breeding and herd improvement</v>
      </c>
      <c r="B23" s="468"/>
      <c r="C23" s="468"/>
      <c r="D23" s="469"/>
      <c r="E23" s="469"/>
      <c r="F23" s="469"/>
      <c r="G23" s="469"/>
      <c r="H23" s="469"/>
      <c r="I23" s="469"/>
      <c r="J23" s="469"/>
      <c r="K23" s="131">
        <f>'Step 2 - Annual Cash Budget'!K21</f>
        <v>0</v>
      </c>
      <c r="L23" s="132">
        <f t="shared" si="4"/>
        <v>0</v>
      </c>
      <c r="M23" s="131"/>
      <c r="N23" s="131"/>
      <c r="O23" s="137"/>
      <c r="P23" s="137"/>
      <c r="Q23" s="137"/>
      <c r="R23" s="152"/>
      <c r="S23" s="131"/>
      <c r="T23" s="137"/>
      <c r="U23" s="137"/>
      <c r="V23" s="137"/>
      <c r="W23" s="137"/>
      <c r="X23" s="137"/>
      <c r="Y23" s="128"/>
    </row>
    <row r="24" spans="1:25" ht="15" customHeight="1">
      <c r="A24" s="468" t="str">
        <f>'Step 2 - Annual Cash Budget'!A22</f>
        <v>Farm dairy</v>
      </c>
      <c r="B24" s="468"/>
      <c r="C24" s="468"/>
      <c r="D24" s="469"/>
      <c r="E24" s="469"/>
      <c r="F24" s="469"/>
      <c r="G24" s="469"/>
      <c r="H24" s="469"/>
      <c r="I24" s="469"/>
      <c r="J24" s="469"/>
      <c r="K24" s="131">
        <f>'Step 2 - Annual Cash Budget'!K22</f>
        <v>0</v>
      </c>
      <c r="L24" s="132">
        <f t="shared" si="4"/>
        <v>0</v>
      </c>
      <c r="M24" s="131"/>
      <c r="N24" s="131"/>
      <c r="O24" s="137"/>
      <c r="P24" s="137"/>
      <c r="Q24" s="137"/>
      <c r="R24" s="152"/>
      <c r="S24" s="131"/>
      <c r="T24" s="137"/>
      <c r="U24" s="137"/>
      <c r="V24" s="137"/>
      <c r="W24" s="137"/>
      <c r="X24" s="137"/>
      <c r="Y24" s="128"/>
    </row>
    <row r="25" spans="1:25" ht="15" customHeight="1">
      <c r="A25" s="468" t="str">
        <f>'Step 2 - Annual Cash Budget'!A23</f>
        <v>Electricity (farm dairy, water supply)</v>
      </c>
      <c r="B25" s="468"/>
      <c r="C25" s="468"/>
      <c r="D25" s="469"/>
      <c r="E25" s="469"/>
      <c r="F25" s="469"/>
      <c r="G25" s="469"/>
      <c r="H25" s="469"/>
      <c r="I25" s="469"/>
      <c r="J25" s="469"/>
      <c r="K25" s="131">
        <f>'Step 2 - Annual Cash Budget'!K23</f>
        <v>0</v>
      </c>
      <c r="L25" s="132">
        <f t="shared" si="4"/>
        <v>0</v>
      </c>
      <c r="M25" s="131"/>
      <c r="N25" s="131"/>
      <c r="O25" s="137"/>
      <c r="P25" s="137"/>
      <c r="Q25" s="137"/>
      <c r="R25" s="137"/>
      <c r="S25" s="131"/>
      <c r="T25" s="137"/>
      <c r="U25" s="137"/>
      <c r="V25" s="137"/>
      <c r="W25" s="137"/>
      <c r="X25" s="137"/>
      <c r="Y25" s="128"/>
    </row>
    <row r="26" spans="1:25" ht="15" customHeight="1">
      <c r="A26" s="468" t="str">
        <f>'Step 2 - Annual Cash Budget'!A24</f>
        <v>Supplements made (incl. Contractors)</v>
      </c>
      <c r="B26" s="468"/>
      <c r="C26" s="468"/>
      <c r="D26" s="469"/>
      <c r="E26" s="469"/>
      <c r="F26" s="469"/>
      <c r="G26" s="469"/>
      <c r="H26" s="469"/>
      <c r="I26" s="469"/>
      <c r="J26" s="469"/>
      <c r="K26" s="131">
        <f>'Step 2 - Annual Cash Budget'!K24</f>
        <v>0</v>
      </c>
      <c r="L26" s="132">
        <f t="shared" si="4"/>
        <v>0</v>
      </c>
      <c r="M26" s="131"/>
      <c r="N26" s="131"/>
      <c r="O26" s="137"/>
      <c r="P26" s="137"/>
      <c r="Q26" s="137"/>
      <c r="R26" s="152"/>
      <c r="S26" s="131"/>
      <c r="T26" s="137"/>
      <c r="U26" s="137"/>
      <c r="V26" s="137"/>
      <c r="W26" s="137"/>
      <c r="X26" s="137"/>
      <c r="Y26" s="128"/>
    </row>
    <row r="27" spans="1:25" ht="15" customHeight="1">
      <c r="A27" s="468" t="str">
        <f>'Step 2 - Annual Cash Budget'!A25</f>
        <v>Supplements purchased</v>
      </c>
      <c r="B27" s="468"/>
      <c r="C27" s="468"/>
      <c r="D27" s="469"/>
      <c r="E27" s="469"/>
      <c r="F27" s="469"/>
      <c r="G27" s="469"/>
      <c r="H27" s="469"/>
      <c r="I27" s="469"/>
      <c r="J27" s="469"/>
      <c r="K27" s="131">
        <f>'Step 2 - Annual Cash Budget'!K25</f>
        <v>0</v>
      </c>
      <c r="L27" s="132">
        <f t="shared" si="4"/>
        <v>0</v>
      </c>
      <c r="M27" s="131"/>
      <c r="N27" s="131"/>
      <c r="O27" s="137"/>
      <c r="P27" s="137"/>
      <c r="Q27" s="137"/>
      <c r="R27" s="152"/>
      <c r="S27" s="131"/>
      <c r="T27" s="137"/>
      <c r="U27" s="137"/>
      <c r="V27" s="137"/>
      <c r="W27" s="137"/>
      <c r="X27" s="137"/>
      <c r="Y27" s="128"/>
    </row>
    <row r="28" spans="1:25" ht="15" customHeight="1">
      <c r="A28" s="468" t="str">
        <f>'Step 2 - Annual Cash Budget'!A26</f>
        <v>Young and dry stock grazing</v>
      </c>
      <c r="B28" s="468"/>
      <c r="C28" s="468"/>
      <c r="D28" s="469"/>
      <c r="E28" s="469"/>
      <c r="F28" s="469"/>
      <c r="G28" s="469"/>
      <c r="H28" s="469"/>
      <c r="I28" s="469"/>
      <c r="J28" s="469"/>
      <c r="K28" s="131">
        <f>'Step 2 - Annual Cash Budget'!K26</f>
        <v>0</v>
      </c>
      <c r="L28" s="132">
        <f t="shared" si="4"/>
        <v>0</v>
      </c>
      <c r="M28" s="131"/>
      <c r="N28" s="131"/>
      <c r="O28" s="137"/>
      <c r="P28" s="137"/>
      <c r="Q28" s="137"/>
      <c r="R28" s="137"/>
      <c r="S28" s="131"/>
      <c r="T28" s="131"/>
      <c r="U28" s="131"/>
      <c r="V28" s="131"/>
      <c r="W28" s="131"/>
      <c r="X28" s="131"/>
      <c r="Y28" s="128"/>
    </row>
    <row r="29" spans="1:25" ht="15" customHeight="1">
      <c r="A29" s="468" t="str">
        <f>'Step 2 - Annual Cash Budget'!A27</f>
        <v>Winter cow grazing</v>
      </c>
      <c r="B29" s="468"/>
      <c r="C29" s="468"/>
      <c r="D29" s="469"/>
      <c r="E29" s="469"/>
      <c r="F29" s="469"/>
      <c r="G29" s="469"/>
      <c r="H29" s="469"/>
      <c r="I29" s="469"/>
      <c r="J29" s="469"/>
      <c r="K29" s="131">
        <f>'Step 2 - Annual Cash Budget'!K27</f>
        <v>0</v>
      </c>
      <c r="L29" s="132">
        <f t="shared" si="4"/>
        <v>0</v>
      </c>
      <c r="M29" s="131"/>
      <c r="N29" s="131"/>
      <c r="O29" s="137"/>
      <c r="P29" s="137"/>
      <c r="Q29" s="137"/>
      <c r="R29" s="152"/>
      <c r="S29" s="131"/>
      <c r="T29" s="137"/>
      <c r="U29" s="137"/>
      <c r="V29" s="137"/>
      <c r="W29" s="137"/>
      <c r="X29" s="137"/>
      <c r="Y29" s="128"/>
    </row>
    <row r="30" spans="1:25" ht="15" customHeight="1">
      <c r="A30" s="468" t="str">
        <f>'Step 2 - Annual Cash Budget'!A28</f>
        <v>Run-off lease</v>
      </c>
      <c r="B30" s="468"/>
      <c r="C30" s="468"/>
      <c r="D30" s="469"/>
      <c r="E30" s="469"/>
      <c r="F30" s="469"/>
      <c r="G30" s="469"/>
      <c r="H30" s="469"/>
      <c r="I30" s="469"/>
      <c r="J30" s="469"/>
      <c r="K30" s="131">
        <f>'Step 2 - Annual Cash Budget'!K28</f>
        <v>0</v>
      </c>
      <c r="L30" s="132">
        <f t="shared" si="4"/>
        <v>0</v>
      </c>
      <c r="M30" s="131"/>
      <c r="N30" s="131"/>
      <c r="O30" s="137"/>
      <c r="P30" s="137"/>
      <c r="Q30" s="137"/>
      <c r="R30" s="152"/>
      <c r="S30" s="131"/>
      <c r="T30" s="137"/>
      <c r="U30" s="137"/>
      <c r="V30" s="137"/>
      <c r="W30" s="137"/>
      <c r="X30" s="137"/>
      <c r="Y30" s="128"/>
    </row>
    <row r="31" spans="1:25" ht="15" customHeight="1">
      <c r="A31" s="468" t="str">
        <f>'Step 2 - Annual Cash Budget'!A29</f>
        <v>Fertiliser (incl. N)</v>
      </c>
      <c r="B31" s="468"/>
      <c r="C31" s="468"/>
      <c r="D31" s="469"/>
      <c r="E31" s="469"/>
      <c r="F31" s="469"/>
      <c r="G31" s="469"/>
      <c r="H31" s="469"/>
      <c r="I31" s="469"/>
      <c r="J31" s="469"/>
      <c r="K31" s="131">
        <f>'Step 2 - Annual Cash Budget'!K29</f>
        <v>0</v>
      </c>
      <c r="L31" s="132">
        <f t="shared" si="4"/>
        <v>0</v>
      </c>
      <c r="M31" s="131"/>
      <c r="N31" s="131"/>
      <c r="O31" s="137"/>
      <c r="P31" s="137"/>
      <c r="Q31" s="137"/>
      <c r="R31" s="152"/>
      <c r="S31" s="131"/>
      <c r="T31" s="137"/>
      <c r="U31" s="137"/>
      <c r="V31" s="137"/>
      <c r="W31" s="137"/>
      <c r="X31" s="137"/>
      <c r="Y31" s="128"/>
    </row>
    <row r="32" spans="1:25" ht="15" customHeight="1">
      <c r="A32" s="468" t="str">
        <f>'Step 2 - Annual Cash Budget'!A30</f>
        <v>Irrigation</v>
      </c>
      <c r="B32" s="468"/>
      <c r="C32" s="468"/>
      <c r="D32" s="469"/>
      <c r="E32" s="469"/>
      <c r="F32" s="469"/>
      <c r="G32" s="469"/>
      <c r="H32" s="469"/>
      <c r="I32" s="469"/>
      <c r="J32" s="469"/>
      <c r="K32" s="131">
        <f>'Step 2 - Annual Cash Budget'!K30</f>
        <v>0</v>
      </c>
      <c r="L32" s="132">
        <f t="shared" si="4"/>
        <v>0</v>
      </c>
      <c r="M32" s="131"/>
      <c r="N32" s="131"/>
      <c r="O32" s="137"/>
      <c r="P32" s="137"/>
      <c r="Q32" s="137"/>
      <c r="R32" s="152"/>
      <c r="S32" s="131"/>
      <c r="T32" s="137"/>
      <c r="U32" s="137"/>
      <c r="V32" s="137"/>
      <c r="W32" s="137"/>
      <c r="X32" s="137"/>
      <c r="Y32" s="128"/>
    </row>
    <row r="33" spans="1:25" ht="15" customHeight="1">
      <c r="A33" s="468" t="str">
        <f>'Step 2 - Annual Cash Budget'!A31</f>
        <v>Regrassing and cropping</v>
      </c>
      <c r="B33" s="468"/>
      <c r="C33" s="468"/>
      <c r="D33" s="469"/>
      <c r="E33" s="469"/>
      <c r="F33" s="469"/>
      <c r="G33" s="469"/>
      <c r="H33" s="469"/>
      <c r="I33" s="469"/>
      <c r="J33" s="469"/>
      <c r="K33" s="131">
        <f>'Step 2 - Annual Cash Budget'!K31</f>
        <v>0</v>
      </c>
      <c r="L33" s="132">
        <f t="shared" si="4"/>
        <v>0</v>
      </c>
      <c r="M33" s="131"/>
      <c r="N33" s="131"/>
      <c r="O33" s="137"/>
      <c r="P33" s="137"/>
      <c r="Q33" s="137"/>
      <c r="R33" s="152"/>
      <c r="S33" s="131"/>
      <c r="T33" s="137"/>
      <c r="U33" s="137"/>
      <c r="V33" s="137"/>
      <c r="W33" s="137"/>
      <c r="X33" s="137"/>
      <c r="Y33" s="128"/>
    </row>
    <row r="34" spans="1:25" ht="15" customHeight="1">
      <c r="A34" s="468" t="str">
        <f>'Step 2 - Annual Cash Budget'!A32</f>
        <v>Weed and pest</v>
      </c>
      <c r="B34" s="468"/>
      <c r="C34" s="468"/>
      <c r="D34" s="469"/>
      <c r="E34" s="469"/>
      <c r="F34" s="469"/>
      <c r="G34" s="469"/>
      <c r="H34" s="469"/>
      <c r="I34" s="469"/>
      <c r="J34" s="469"/>
      <c r="K34" s="131">
        <f>'Step 2 - Annual Cash Budget'!K32</f>
        <v>0</v>
      </c>
      <c r="L34" s="132">
        <f t="shared" si="4"/>
        <v>0</v>
      </c>
      <c r="M34" s="131"/>
      <c r="N34" s="131"/>
      <c r="O34" s="137"/>
      <c r="P34" s="137"/>
      <c r="Q34" s="137"/>
      <c r="R34" s="152"/>
      <c r="S34" s="131"/>
      <c r="T34" s="137"/>
      <c r="U34" s="137"/>
      <c r="V34" s="137"/>
      <c r="W34" s="137"/>
      <c r="X34" s="137"/>
      <c r="Y34" s="128"/>
    </row>
    <row r="35" spans="1:25" ht="15" customHeight="1">
      <c r="A35" s="468" t="str">
        <f>'Step 2 - Annual Cash Budget'!A33</f>
        <v>Vehicles and fuel</v>
      </c>
      <c r="B35" s="468"/>
      <c r="C35" s="468"/>
      <c r="D35" s="469"/>
      <c r="E35" s="469"/>
      <c r="F35" s="469"/>
      <c r="G35" s="469"/>
      <c r="H35" s="469"/>
      <c r="I35" s="469"/>
      <c r="J35" s="469"/>
      <c r="K35" s="131">
        <f>'Step 2 - Annual Cash Budget'!K33</f>
        <v>0</v>
      </c>
      <c r="L35" s="132">
        <f t="shared" si="4"/>
        <v>0</v>
      </c>
      <c r="M35" s="131"/>
      <c r="N35" s="131"/>
      <c r="O35" s="131"/>
      <c r="P35" s="131"/>
      <c r="Q35" s="131"/>
      <c r="R35" s="131"/>
      <c r="S35" s="131"/>
      <c r="T35" s="131"/>
      <c r="U35" s="131"/>
      <c r="V35" s="131"/>
      <c r="W35" s="131"/>
      <c r="X35" s="131"/>
      <c r="Y35" s="128"/>
    </row>
    <row r="36" spans="1:25" ht="15" customHeight="1">
      <c r="A36" s="468" t="str">
        <f>'Step 2 - Annual Cash Budget'!A34</f>
        <v>R&amp;M (land, buildings, plant, machinery)</v>
      </c>
      <c r="B36" s="468"/>
      <c r="C36" s="468"/>
      <c r="D36" s="469"/>
      <c r="E36" s="469"/>
      <c r="F36" s="469"/>
      <c r="G36" s="469"/>
      <c r="H36" s="469"/>
      <c r="I36" s="469"/>
      <c r="J36" s="469"/>
      <c r="K36" s="131">
        <f>'Step 2 - Annual Cash Budget'!K34</f>
        <v>0</v>
      </c>
      <c r="L36" s="132">
        <f t="shared" si="4"/>
        <v>0</v>
      </c>
      <c r="M36" s="131"/>
      <c r="N36" s="131"/>
      <c r="O36" s="137"/>
      <c r="P36" s="137"/>
      <c r="Q36" s="137"/>
      <c r="R36" s="137"/>
      <c r="S36" s="137"/>
      <c r="T36" s="137"/>
      <c r="U36" s="137"/>
      <c r="V36" s="137"/>
      <c r="W36" s="137"/>
      <c r="X36" s="137"/>
      <c r="Y36" s="128"/>
    </row>
    <row r="37" spans="1:25" ht="15" customHeight="1">
      <c r="A37" s="468" t="str">
        <f>'Step 2 - Annual Cash Budget'!A35</f>
        <v>Freight and general farm expenses</v>
      </c>
      <c r="B37" s="468"/>
      <c r="C37" s="468"/>
      <c r="D37" s="469"/>
      <c r="E37" s="469"/>
      <c r="F37" s="469"/>
      <c r="G37" s="469"/>
      <c r="H37" s="469"/>
      <c r="I37" s="469"/>
      <c r="J37" s="469"/>
      <c r="K37" s="131">
        <f>'Step 2 - Annual Cash Budget'!K35</f>
        <v>0</v>
      </c>
      <c r="L37" s="132">
        <f t="shared" si="4"/>
        <v>0</v>
      </c>
      <c r="M37" s="131"/>
      <c r="N37" s="131"/>
      <c r="O37" s="137"/>
      <c r="P37" s="137"/>
      <c r="Q37" s="137"/>
      <c r="R37" s="152"/>
      <c r="S37" s="131"/>
      <c r="T37" s="137"/>
      <c r="U37" s="137"/>
      <c r="V37" s="137"/>
      <c r="W37" s="137"/>
      <c r="X37" s="137"/>
      <c r="Y37" s="128"/>
    </row>
    <row r="38" spans="1:25" ht="15" customHeight="1">
      <c r="A38" s="468" t="str">
        <f>'Step 2 - Annual Cash Budget'!A36</f>
        <v>Administration e.g. accountant, consultant, phone</v>
      </c>
      <c r="B38" s="468"/>
      <c r="C38" s="468"/>
      <c r="D38" s="469"/>
      <c r="E38" s="469"/>
      <c r="F38" s="469"/>
      <c r="G38" s="469"/>
      <c r="H38" s="469"/>
      <c r="I38" s="469"/>
      <c r="J38" s="469"/>
      <c r="K38" s="131">
        <f>'Step 2 - Annual Cash Budget'!K36</f>
        <v>0</v>
      </c>
      <c r="L38" s="132">
        <f t="shared" si="4"/>
        <v>0</v>
      </c>
      <c r="M38" s="131"/>
      <c r="N38" s="131"/>
      <c r="O38" s="137"/>
      <c r="P38" s="137"/>
      <c r="Q38" s="137"/>
      <c r="R38" s="152"/>
      <c r="S38" s="131"/>
      <c r="T38" s="137"/>
      <c r="U38" s="137"/>
      <c r="V38" s="137"/>
      <c r="W38" s="137"/>
      <c r="X38" s="137"/>
      <c r="Y38" s="128"/>
    </row>
    <row r="39" spans="1:25" ht="15" customHeight="1">
      <c r="A39" s="468" t="str">
        <f>'Step 2 - Annual Cash Budget'!A37</f>
        <v>Insurance</v>
      </c>
      <c r="B39" s="468"/>
      <c r="C39" s="468"/>
      <c r="D39" s="469"/>
      <c r="E39" s="469"/>
      <c r="F39" s="469"/>
      <c r="G39" s="469"/>
      <c r="H39" s="469"/>
      <c r="I39" s="469"/>
      <c r="J39" s="469"/>
      <c r="K39" s="131">
        <f>'Step 2 - Annual Cash Budget'!K37</f>
        <v>0</v>
      </c>
      <c r="L39" s="132">
        <f t="shared" si="4"/>
        <v>0</v>
      </c>
      <c r="M39" s="131"/>
      <c r="N39" s="131"/>
      <c r="O39" s="137"/>
      <c r="P39" s="137"/>
      <c r="Q39" s="137"/>
      <c r="R39" s="152"/>
      <c r="S39" s="131"/>
      <c r="T39" s="137"/>
      <c r="U39" s="137"/>
      <c r="V39" s="137"/>
      <c r="W39" s="137"/>
      <c r="X39" s="137"/>
      <c r="Y39" s="128"/>
    </row>
    <row r="40" spans="1:25" ht="15" customHeight="1">
      <c r="A40" s="468" t="str">
        <f>'Step 2 - Annual Cash Budget'!A38</f>
        <v>ACC</v>
      </c>
      <c r="B40" s="468"/>
      <c r="C40" s="468"/>
      <c r="D40" s="469"/>
      <c r="E40" s="469"/>
      <c r="F40" s="469"/>
      <c r="G40" s="469"/>
      <c r="H40" s="469"/>
      <c r="I40" s="469"/>
      <c r="J40" s="469"/>
      <c r="K40" s="131">
        <f>'Step 2 - Annual Cash Budget'!K38</f>
        <v>0</v>
      </c>
      <c r="L40" s="132">
        <f t="shared" si="4"/>
        <v>0</v>
      </c>
      <c r="M40" s="131"/>
      <c r="N40" s="131"/>
      <c r="O40" s="137"/>
      <c r="P40" s="137"/>
      <c r="Q40" s="137"/>
      <c r="R40" s="152"/>
      <c r="S40" s="131"/>
      <c r="T40" s="137"/>
      <c r="U40" s="137"/>
      <c r="V40" s="137"/>
      <c r="W40" s="137"/>
      <c r="X40" s="137"/>
      <c r="Y40" s="128"/>
    </row>
    <row r="41" spans="1:25" ht="15" customHeight="1">
      <c r="A41" s="468" t="str">
        <f>'Step 2 - Annual Cash Budget'!A39</f>
        <v>Rates</v>
      </c>
      <c r="B41" s="468"/>
      <c r="C41" s="468"/>
      <c r="D41" s="469"/>
      <c r="E41" s="469"/>
      <c r="F41" s="469"/>
      <c r="G41" s="469"/>
      <c r="H41" s="469"/>
      <c r="I41" s="469"/>
      <c r="J41" s="469"/>
      <c r="K41" s="131">
        <f>'Step 2 - Annual Cash Budget'!K39</f>
        <v>0</v>
      </c>
      <c r="L41" s="132">
        <f t="shared" si="4"/>
        <v>0</v>
      </c>
      <c r="M41" s="131"/>
      <c r="N41" s="131"/>
      <c r="O41" s="137"/>
      <c r="P41" s="137"/>
      <c r="Q41" s="137"/>
      <c r="R41" s="152"/>
      <c r="S41" s="131"/>
      <c r="T41" s="137"/>
      <c r="U41" s="137"/>
      <c r="V41" s="137"/>
      <c r="W41" s="137"/>
      <c r="X41" s="137"/>
      <c r="Y41" s="128"/>
    </row>
    <row r="42" spans="1:25" ht="15" customHeight="1">
      <c r="A42" s="477" t="s">
        <v>42</v>
      </c>
      <c r="B42" s="477"/>
      <c r="C42" s="477"/>
      <c r="D42" s="477"/>
      <c r="E42" s="477"/>
      <c r="F42" s="477"/>
      <c r="G42" s="477"/>
      <c r="H42" s="477"/>
      <c r="I42" s="477"/>
      <c r="J42" s="477"/>
      <c r="K42" s="153">
        <f>SUM(K21:K41)</f>
        <v>0</v>
      </c>
      <c r="L42" s="139">
        <f t="shared" si="4"/>
        <v>0</v>
      </c>
      <c r="M42" s="153">
        <f>SUM(M21:M41)</f>
        <v>0</v>
      </c>
      <c r="N42" s="153">
        <f aca="true" t="shared" si="5" ref="N42:X42">SUM(N21:N41)</f>
        <v>0</v>
      </c>
      <c r="O42" s="154">
        <f t="shared" si="5"/>
        <v>0</v>
      </c>
      <c r="P42" s="154">
        <f t="shared" si="5"/>
        <v>0</v>
      </c>
      <c r="Q42" s="154">
        <f t="shared" si="5"/>
        <v>0</v>
      </c>
      <c r="R42" s="154">
        <f t="shared" si="5"/>
        <v>0</v>
      </c>
      <c r="S42" s="154">
        <f t="shared" si="5"/>
        <v>0</v>
      </c>
      <c r="T42" s="154">
        <f t="shared" si="5"/>
        <v>0</v>
      </c>
      <c r="U42" s="154">
        <f t="shared" si="5"/>
        <v>0</v>
      </c>
      <c r="V42" s="154">
        <f t="shared" si="5"/>
        <v>0</v>
      </c>
      <c r="W42" s="154">
        <f t="shared" si="5"/>
        <v>0</v>
      </c>
      <c r="X42" s="154">
        <f t="shared" si="5"/>
        <v>0</v>
      </c>
      <c r="Y42" s="128"/>
    </row>
    <row r="43" spans="1:25" ht="15" customHeight="1">
      <c r="A43" s="468" t="str">
        <f>'Step 2 - Annual Cash Budget'!A41:J41</f>
        <v>Other expenses e.g. non-dairy expenses, off-farm expenses</v>
      </c>
      <c r="B43" s="468"/>
      <c r="C43" s="468"/>
      <c r="D43" s="469"/>
      <c r="E43" s="469"/>
      <c r="F43" s="469"/>
      <c r="G43" s="469"/>
      <c r="H43" s="469"/>
      <c r="I43" s="469"/>
      <c r="J43" s="469"/>
      <c r="K43" s="131">
        <f>'Step 2 - Annual Cash Budget'!K41</f>
        <v>0</v>
      </c>
      <c r="L43" s="132">
        <f t="shared" si="4"/>
        <v>0</v>
      </c>
      <c r="M43" s="131"/>
      <c r="N43" s="131"/>
      <c r="O43" s="137"/>
      <c r="P43" s="137"/>
      <c r="Q43" s="137"/>
      <c r="R43" s="152"/>
      <c r="S43" s="131"/>
      <c r="T43" s="137"/>
      <c r="U43" s="137"/>
      <c r="V43" s="137"/>
      <c r="W43" s="137"/>
      <c r="X43" s="137"/>
      <c r="Y43" s="128"/>
    </row>
    <row r="44" spans="1:25" ht="15" customHeight="1">
      <c r="A44" s="468" t="str">
        <f>'Step 2 - Annual Cash Budget'!A42:J42</f>
        <v>Rent e.g. milking, land lease (excludes run-off), cow lease</v>
      </c>
      <c r="B44" s="468"/>
      <c r="C44" s="468"/>
      <c r="D44" s="469"/>
      <c r="E44" s="469"/>
      <c r="F44" s="469"/>
      <c r="G44" s="469"/>
      <c r="H44" s="469"/>
      <c r="I44" s="469"/>
      <c r="J44" s="469"/>
      <c r="K44" s="131">
        <f>'Step 2 - Annual Cash Budget'!K42</f>
        <v>0</v>
      </c>
      <c r="L44" s="132">
        <f t="shared" si="4"/>
        <v>0</v>
      </c>
      <c r="M44" s="131"/>
      <c r="N44" s="131"/>
      <c r="O44" s="137"/>
      <c r="P44" s="137"/>
      <c r="Q44" s="137"/>
      <c r="R44" s="152"/>
      <c r="S44" s="131"/>
      <c r="T44" s="137"/>
      <c r="U44" s="137"/>
      <c r="V44" s="137"/>
      <c r="W44" s="137"/>
      <c r="X44" s="137"/>
      <c r="Y44" s="128"/>
    </row>
    <row r="45" spans="1:25" ht="15" customHeight="1">
      <c r="A45" s="470" t="str">
        <f>'Step 2 - Annual Cash Budget'!A43:J43</f>
        <v>Overdraft Interest</v>
      </c>
      <c r="B45" s="471"/>
      <c r="C45" s="471"/>
      <c r="D45" s="471"/>
      <c r="E45" s="472"/>
      <c r="F45" s="472"/>
      <c r="G45" s="473"/>
      <c r="H45" s="473"/>
      <c r="I45" s="473"/>
      <c r="J45" s="474"/>
      <c r="K45" s="131"/>
      <c r="L45" s="132">
        <f t="shared" si="4"/>
        <v>0</v>
      </c>
      <c r="M45" s="91"/>
      <c r="N45" s="131">
        <f>IF(((M58+M60)/2)&lt;0,(((M58+M60)/-2)*$E$45)/12,0)</f>
        <v>0</v>
      </c>
      <c r="O45" s="131">
        <f>IF(((N58+N60)/2)&lt;0,(((N58+N60)/-2)*$E$45)/12,0)</f>
        <v>0</v>
      </c>
      <c r="P45" s="131">
        <f>IF(((O58+O60)/2)&lt;0,(((O58+O60)/-2)*$E$45)/12,0)</f>
        <v>0</v>
      </c>
      <c r="Q45" s="131">
        <f aca="true" t="shared" si="6" ref="Q45:X45">IF(((P58+P60)/2)&lt;0,(((P58+P60)/-2)*$E$45)/12,0)</f>
        <v>0</v>
      </c>
      <c r="R45" s="131">
        <f t="shared" si="6"/>
        <v>0</v>
      </c>
      <c r="S45" s="131">
        <f t="shared" si="6"/>
        <v>0</v>
      </c>
      <c r="T45" s="131">
        <f t="shared" si="6"/>
        <v>0</v>
      </c>
      <c r="U45" s="131">
        <f t="shared" si="6"/>
        <v>0</v>
      </c>
      <c r="V45" s="131">
        <f t="shared" si="6"/>
        <v>0</v>
      </c>
      <c r="W45" s="131">
        <f t="shared" si="6"/>
        <v>0</v>
      </c>
      <c r="X45" s="131">
        <f t="shared" si="6"/>
        <v>0</v>
      </c>
      <c r="Y45" s="128"/>
    </row>
    <row r="46" spans="1:25" ht="15" customHeight="1">
      <c r="A46" s="468" t="str">
        <f>'Step 2 - Annual Cash Budget'!A44:J44</f>
        <v>Term Interest (mortgage)</v>
      </c>
      <c r="B46" s="468"/>
      <c r="C46" s="468"/>
      <c r="D46" s="469"/>
      <c r="E46" s="469"/>
      <c r="F46" s="469"/>
      <c r="G46" s="469"/>
      <c r="H46" s="469"/>
      <c r="I46" s="469"/>
      <c r="J46" s="469"/>
      <c r="K46" s="131">
        <f>'Step 2 - Annual Cash Budget'!K44</f>
        <v>0</v>
      </c>
      <c r="L46" s="132">
        <f t="shared" si="4"/>
        <v>0</v>
      </c>
      <c r="M46" s="131"/>
      <c r="N46" s="131"/>
      <c r="O46" s="137"/>
      <c r="P46" s="137"/>
      <c r="Q46" s="137"/>
      <c r="R46" s="152"/>
      <c r="S46" s="131"/>
      <c r="T46" s="137"/>
      <c r="U46" s="137"/>
      <c r="V46" s="137"/>
      <c r="W46" s="137"/>
      <c r="X46" s="137"/>
      <c r="Y46" s="128"/>
    </row>
    <row r="47" spans="1:25" ht="15" customHeight="1">
      <c r="A47" s="468" t="str">
        <f>'Step 2 - Annual Cash Budget'!A45:J45</f>
        <v>Principal Repayments</v>
      </c>
      <c r="B47" s="468"/>
      <c r="C47" s="468"/>
      <c r="D47" s="469"/>
      <c r="E47" s="469"/>
      <c r="F47" s="469"/>
      <c r="G47" s="469"/>
      <c r="H47" s="469"/>
      <c r="I47" s="469"/>
      <c r="J47" s="469"/>
      <c r="K47" s="131">
        <f>'Step 2 - Annual Cash Budget'!K45</f>
        <v>0</v>
      </c>
      <c r="L47" s="132">
        <f t="shared" si="4"/>
        <v>0</v>
      </c>
      <c r="M47" s="131"/>
      <c r="N47" s="131"/>
      <c r="O47" s="137"/>
      <c r="P47" s="137"/>
      <c r="Q47" s="137"/>
      <c r="R47" s="152"/>
      <c r="S47" s="131"/>
      <c r="T47" s="137"/>
      <c r="U47" s="137"/>
      <c r="V47" s="137"/>
      <c r="W47" s="137"/>
      <c r="X47" s="137"/>
      <c r="Y47" s="128"/>
    </row>
    <row r="48" spans="1:25" ht="15" customHeight="1">
      <c r="A48" s="468" t="str">
        <f>'Step 2 - Annual Cash Budget'!A46:J46</f>
        <v>Tax  * Ask accountant or see estimate formula below</v>
      </c>
      <c r="B48" s="468"/>
      <c r="C48" s="468"/>
      <c r="D48" s="469"/>
      <c r="E48" s="469"/>
      <c r="F48" s="469"/>
      <c r="G48" s="469"/>
      <c r="H48" s="469"/>
      <c r="I48" s="469"/>
      <c r="J48" s="469"/>
      <c r="K48" s="131">
        <f>'Step 2 - Annual Cash Budget'!K46</f>
        <v>0</v>
      </c>
      <c r="L48" s="132">
        <f t="shared" si="4"/>
        <v>0</v>
      </c>
      <c r="M48" s="131"/>
      <c r="N48" s="131"/>
      <c r="O48" s="137"/>
      <c r="P48" s="137"/>
      <c r="Q48" s="137"/>
      <c r="R48" s="152"/>
      <c r="S48" s="131"/>
      <c r="T48" s="137"/>
      <c r="U48" s="137"/>
      <c r="V48" s="137"/>
      <c r="W48" s="137"/>
      <c r="X48" s="137"/>
      <c r="Y48" s="128"/>
    </row>
    <row r="49" spans="1:25" ht="15" customHeight="1">
      <c r="A49" s="468" t="str">
        <f>'Step 2 - Annual Cash Budget'!A47:J47</f>
        <v>Drawings</v>
      </c>
      <c r="B49" s="468"/>
      <c r="C49" s="468"/>
      <c r="D49" s="469"/>
      <c r="E49" s="469"/>
      <c r="F49" s="469"/>
      <c r="G49" s="469"/>
      <c r="H49" s="469"/>
      <c r="I49" s="469"/>
      <c r="J49" s="469"/>
      <c r="K49" s="131">
        <f>'Step 2 - Annual Cash Budget'!K47</f>
        <v>0</v>
      </c>
      <c r="L49" s="132">
        <f t="shared" si="4"/>
        <v>0</v>
      </c>
      <c r="M49" s="131"/>
      <c r="N49" s="131"/>
      <c r="O49" s="131"/>
      <c r="P49" s="131"/>
      <c r="Q49" s="131"/>
      <c r="R49" s="131"/>
      <c r="S49" s="131"/>
      <c r="T49" s="131"/>
      <c r="U49" s="131"/>
      <c r="V49" s="131"/>
      <c r="W49" s="131"/>
      <c r="X49" s="131"/>
      <c r="Y49" s="128"/>
    </row>
    <row r="50" spans="1:25" ht="15" customHeight="1">
      <c r="A50" s="393" t="s">
        <v>180</v>
      </c>
      <c r="B50" s="394"/>
      <c r="C50" s="394"/>
      <c r="D50" s="394"/>
      <c r="E50" s="394"/>
      <c r="F50" s="394"/>
      <c r="G50" s="394"/>
      <c r="H50" s="394"/>
      <c r="I50" s="394"/>
      <c r="J50" s="396"/>
      <c r="K50" s="131"/>
      <c r="L50" s="132">
        <f t="shared" si="4"/>
        <v>0</v>
      </c>
      <c r="M50" s="131"/>
      <c r="N50" s="131"/>
      <c r="O50" s="137"/>
      <c r="P50" s="137"/>
      <c r="Q50" s="137"/>
      <c r="R50" s="152"/>
      <c r="S50" s="131"/>
      <c r="T50" s="137"/>
      <c r="U50" s="137"/>
      <c r="V50" s="137"/>
      <c r="W50" s="137"/>
      <c r="X50" s="137"/>
      <c r="Y50" s="128"/>
    </row>
    <row r="51" spans="1:25" ht="15" customHeight="1">
      <c r="A51" s="393" t="s">
        <v>181</v>
      </c>
      <c r="B51" s="394"/>
      <c r="C51" s="394"/>
      <c r="D51" s="394"/>
      <c r="E51" s="394"/>
      <c r="F51" s="394"/>
      <c r="G51" s="394"/>
      <c r="H51" s="394"/>
      <c r="I51" s="394"/>
      <c r="J51" s="396"/>
      <c r="K51" s="131">
        <f>'Step 2 - Annual Cash Budget'!K48</f>
        <v>0</v>
      </c>
      <c r="L51" s="132">
        <f t="shared" si="4"/>
        <v>0</v>
      </c>
      <c r="M51" s="131"/>
      <c r="N51" s="131"/>
      <c r="O51" s="137"/>
      <c r="P51" s="137"/>
      <c r="Q51" s="137"/>
      <c r="R51" s="152"/>
      <c r="S51" s="131"/>
      <c r="T51" s="137"/>
      <c r="U51" s="137"/>
      <c r="V51" s="137"/>
      <c r="W51" s="137"/>
      <c r="X51" s="137"/>
      <c r="Y51" s="128"/>
    </row>
    <row r="52" spans="1:25" ht="15" customHeight="1">
      <c r="A52" s="470" t="s">
        <v>182</v>
      </c>
      <c r="B52" s="471"/>
      <c r="C52" s="471"/>
      <c r="D52" s="471"/>
      <c r="E52" s="471"/>
      <c r="F52" s="471"/>
      <c r="G52" s="471"/>
      <c r="H52" s="471"/>
      <c r="I52" s="471"/>
      <c r="J52" s="476"/>
      <c r="K52" s="155">
        <f>SUM(M52:X52)</f>
        <v>0</v>
      </c>
      <c r="L52" s="156"/>
      <c r="M52" s="155">
        <f>(SUM(M22:M41)+M43+M44+M51)*$J$17</f>
        <v>0</v>
      </c>
      <c r="N52" s="155">
        <f aca="true" t="shared" si="7" ref="N52:X52">(SUM(N22:N41)+N43+N44+N51)*$J$17</f>
        <v>0</v>
      </c>
      <c r="O52" s="155">
        <f t="shared" si="7"/>
        <v>0</v>
      </c>
      <c r="P52" s="155">
        <f t="shared" si="7"/>
        <v>0</v>
      </c>
      <c r="Q52" s="155">
        <f t="shared" si="7"/>
        <v>0</v>
      </c>
      <c r="R52" s="155">
        <f t="shared" si="7"/>
        <v>0</v>
      </c>
      <c r="S52" s="155">
        <f t="shared" si="7"/>
        <v>0</v>
      </c>
      <c r="T52" s="155">
        <f t="shared" si="7"/>
        <v>0</v>
      </c>
      <c r="U52" s="155">
        <f t="shared" si="7"/>
        <v>0</v>
      </c>
      <c r="V52" s="155">
        <f t="shared" si="7"/>
        <v>0</v>
      </c>
      <c r="W52" s="155">
        <f t="shared" si="7"/>
        <v>0</v>
      </c>
      <c r="X52" s="155">
        <f t="shared" si="7"/>
        <v>0</v>
      </c>
      <c r="Y52" s="128"/>
    </row>
    <row r="53" spans="1:25" ht="15" customHeight="1">
      <c r="A53" s="470" t="s">
        <v>183</v>
      </c>
      <c r="B53" s="471"/>
      <c r="C53" s="471"/>
      <c r="D53" s="471"/>
      <c r="E53" s="471"/>
      <c r="F53" s="471"/>
      <c r="G53" s="471"/>
      <c r="H53" s="471"/>
      <c r="I53" s="471"/>
      <c r="J53" s="476"/>
      <c r="K53" s="155">
        <f>SUM(M53:X53)</f>
        <v>0</v>
      </c>
      <c r="L53" s="156"/>
      <c r="M53" s="91"/>
      <c r="N53" s="131"/>
      <c r="O53" s="157">
        <f>(SUM(M17:N17))-(SUM(M52:N52))</f>
        <v>0</v>
      </c>
      <c r="P53" s="137"/>
      <c r="Q53" s="157">
        <f>(SUM(O17:P17))-(SUM(O52:P52))</f>
        <v>0</v>
      </c>
      <c r="R53" s="137"/>
      <c r="S53" s="157">
        <f>(SUM(Q17:R17))-(SUM(Q52:R52))</f>
        <v>0</v>
      </c>
      <c r="T53" s="137"/>
      <c r="U53" s="157">
        <f>(SUM(S17:T17))-(SUM(S52:T52))</f>
        <v>0</v>
      </c>
      <c r="V53" s="137"/>
      <c r="W53" s="157">
        <f>(SUM(U17:V17))-(SUM(U52:V52))</f>
        <v>0</v>
      </c>
      <c r="X53" s="137"/>
      <c r="Y53" s="128"/>
    </row>
    <row r="54" spans="1:25" ht="17.25" customHeight="1">
      <c r="A54" s="458" t="s">
        <v>47</v>
      </c>
      <c r="B54" s="458"/>
      <c r="C54" s="458"/>
      <c r="D54" s="458"/>
      <c r="E54" s="458"/>
      <c r="F54" s="458"/>
      <c r="G54" s="458"/>
      <c r="H54" s="458"/>
      <c r="I54" s="458"/>
      <c r="J54" s="458"/>
      <c r="K54" s="138">
        <f>SUM(K42:K53)</f>
        <v>0</v>
      </c>
      <c r="L54" s="138">
        <f>(K54-SUM(M54:X54))</f>
        <v>0</v>
      </c>
      <c r="M54" s="144">
        <f aca="true" t="shared" si="8" ref="M54:X54">SUM(M42:M53)</f>
        <v>0</v>
      </c>
      <c r="N54" s="144">
        <f t="shared" si="8"/>
        <v>0</v>
      </c>
      <c r="O54" s="144">
        <f t="shared" si="8"/>
        <v>0</v>
      </c>
      <c r="P54" s="144">
        <f t="shared" si="8"/>
        <v>0</v>
      </c>
      <c r="Q54" s="144">
        <f t="shared" si="8"/>
        <v>0</v>
      </c>
      <c r="R54" s="144">
        <f t="shared" si="8"/>
        <v>0</v>
      </c>
      <c r="S54" s="144">
        <f t="shared" si="8"/>
        <v>0</v>
      </c>
      <c r="T54" s="144">
        <f t="shared" si="8"/>
        <v>0</v>
      </c>
      <c r="U54" s="144">
        <f t="shared" si="8"/>
        <v>0</v>
      </c>
      <c r="V54" s="144">
        <f t="shared" si="8"/>
        <v>0</v>
      </c>
      <c r="W54" s="144">
        <f t="shared" si="8"/>
        <v>0</v>
      </c>
      <c r="X54" s="144">
        <f t="shared" si="8"/>
        <v>0</v>
      </c>
      <c r="Y54" s="128"/>
    </row>
    <row r="55" spans="1:25" s="44" customFormat="1" ht="9" customHeight="1">
      <c r="A55" s="158"/>
      <c r="B55" s="159"/>
      <c r="C55" s="159"/>
      <c r="D55" s="159"/>
      <c r="E55" s="159"/>
      <c r="F55" s="159"/>
      <c r="G55" s="159"/>
      <c r="H55" s="159"/>
      <c r="I55" s="159"/>
      <c r="J55" s="159"/>
      <c r="K55" s="160"/>
      <c r="L55" s="161"/>
      <c r="M55" s="162"/>
      <c r="N55" s="160"/>
      <c r="O55" s="160"/>
      <c r="P55" s="160"/>
      <c r="Q55" s="160"/>
      <c r="R55" s="160"/>
      <c r="S55" s="160"/>
      <c r="T55" s="160"/>
      <c r="U55" s="160"/>
      <c r="V55" s="160"/>
      <c r="W55" s="160"/>
      <c r="X55" s="160"/>
      <c r="Y55" s="206"/>
    </row>
    <row r="56" spans="1:25" ht="22.5" customHeight="1">
      <c r="A56" s="459" t="s">
        <v>184</v>
      </c>
      <c r="B56" s="460"/>
      <c r="C56" s="460"/>
      <c r="D56" s="460"/>
      <c r="E56" s="460"/>
      <c r="F56" s="460"/>
      <c r="G56" s="460"/>
      <c r="H56" s="460"/>
      <c r="I56" s="460"/>
      <c r="J56" s="461"/>
      <c r="K56" s="144" t="e">
        <f>SUM(K18-K54)</f>
        <v>#DIV/0!</v>
      </c>
      <c r="L56" s="144"/>
      <c r="M56" s="144">
        <f aca="true" t="shared" si="9" ref="M56:X56">SUM(M18-M54)</f>
        <v>0</v>
      </c>
      <c r="N56" s="144">
        <f t="shared" si="9"/>
        <v>0</v>
      </c>
      <c r="O56" s="144">
        <f t="shared" si="9"/>
        <v>0</v>
      </c>
      <c r="P56" s="144">
        <f t="shared" si="9"/>
        <v>0</v>
      </c>
      <c r="Q56" s="144">
        <f t="shared" si="9"/>
        <v>0</v>
      </c>
      <c r="R56" s="144">
        <f t="shared" si="9"/>
        <v>0</v>
      </c>
      <c r="S56" s="144">
        <f t="shared" si="9"/>
        <v>0</v>
      </c>
      <c r="T56" s="144">
        <f t="shared" si="9"/>
        <v>0</v>
      </c>
      <c r="U56" s="144">
        <f t="shared" si="9"/>
        <v>0</v>
      </c>
      <c r="V56" s="144">
        <f t="shared" si="9"/>
        <v>0</v>
      </c>
      <c r="W56" s="144">
        <f t="shared" si="9"/>
        <v>0</v>
      </c>
      <c r="X56" s="144">
        <f t="shared" si="9"/>
        <v>0</v>
      </c>
      <c r="Y56" s="128"/>
    </row>
    <row r="57" spans="1:25" s="44" customFormat="1" ht="4.5" customHeight="1">
      <c r="A57" s="158"/>
      <c r="B57" s="159"/>
      <c r="C57" s="159"/>
      <c r="D57" s="159"/>
      <c r="E57" s="159"/>
      <c r="F57" s="159"/>
      <c r="G57" s="159"/>
      <c r="H57" s="159"/>
      <c r="I57" s="159"/>
      <c r="J57" s="159"/>
      <c r="K57" s="160"/>
      <c r="L57" s="161"/>
      <c r="M57" s="162"/>
      <c r="N57" s="160"/>
      <c r="O57" s="160"/>
      <c r="P57" s="160"/>
      <c r="Q57" s="160"/>
      <c r="R57" s="160"/>
      <c r="S57" s="160"/>
      <c r="T57" s="160"/>
      <c r="U57" s="160"/>
      <c r="V57" s="160"/>
      <c r="W57" s="160"/>
      <c r="X57" s="163"/>
      <c r="Y57" s="206"/>
    </row>
    <row r="58" spans="1:25" ht="22.5" customHeight="1">
      <c r="A58" s="462" t="s">
        <v>185</v>
      </c>
      <c r="B58" s="463"/>
      <c r="C58" s="463"/>
      <c r="D58" s="463"/>
      <c r="E58" s="463"/>
      <c r="F58" s="463"/>
      <c r="G58" s="463"/>
      <c r="H58" s="463"/>
      <c r="I58" s="463"/>
      <c r="J58" s="464"/>
      <c r="K58" s="207">
        <f>M58</f>
        <v>0</v>
      </c>
      <c r="L58" s="164"/>
      <c r="M58" s="91"/>
      <c r="N58" s="165">
        <f>M60</f>
        <v>0</v>
      </c>
      <c r="O58" s="165">
        <f aca="true" t="shared" si="10" ref="O58:X58">N60</f>
        <v>0</v>
      </c>
      <c r="P58" s="165">
        <f t="shared" si="10"/>
        <v>0</v>
      </c>
      <c r="Q58" s="165">
        <f t="shared" si="10"/>
        <v>0</v>
      </c>
      <c r="R58" s="165">
        <f t="shared" si="10"/>
        <v>0</v>
      </c>
      <c r="S58" s="165">
        <f t="shared" si="10"/>
        <v>0</v>
      </c>
      <c r="T58" s="165">
        <f t="shared" si="10"/>
        <v>0</v>
      </c>
      <c r="U58" s="165">
        <f t="shared" si="10"/>
        <v>0</v>
      </c>
      <c r="V58" s="165">
        <f t="shared" si="10"/>
        <v>0</v>
      </c>
      <c r="W58" s="165">
        <f t="shared" si="10"/>
        <v>0</v>
      </c>
      <c r="X58" s="165">
        <f t="shared" si="10"/>
        <v>0</v>
      </c>
      <c r="Y58" s="128"/>
    </row>
    <row r="59" spans="1:25" s="14" customFormat="1" ht="4.5" customHeight="1">
      <c r="A59" s="465"/>
      <c r="B59" s="466"/>
      <c r="C59" s="466"/>
      <c r="D59" s="466"/>
      <c r="E59" s="466"/>
      <c r="F59" s="466"/>
      <c r="G59" s="466"/>
      <c r="H59" s="466"/>
      <c r="I59" s="466"/>
      <c r="J59" s="466"/>
      <c r="K59" s="466"/>
      <c r="L59" s="466"/>
      <c r="M59" s="466"/>
      <c r="N59" s="466"/>
      <c r="O59" s="466"/>
      <c r="P59" s="466"/>
      <c r="Q59" s="466"/>
      <c r="R59" s="466"/>
      <c r="S59" s="467"/>
      <c r="T59" s="166"/>
      <c r="U59" s="166"/>
      <c r="Y59" s="206"/>
    </row>
    <row r="60" spans="1:30" ht="21.75" customHeight="1">
      <c r="A60" s="439" t="s">
        <v>186</v>
      </c>
      <c r="B60" s="440"/>
      <c r="C60" s="440"/>
      <c r="D60" s="440"/>
      <c r="E60" s="440"/>
      <c r="F60" s="440"/>
      <c r="G60" s="440"/>
      <c r="H60" s="440"/>
      <c r="I60" s="440"/>
      <c r="J60" s="440"/>
      <c r="K60" s="144">
        <f>X60</f>
        <v>0</v>
      </c>
      <c r="L60" s="138"/>
      <c r="M60" s="144">
        <f>M58+M56</f>
        <v>0</v>
      </c>
      <c r="N60" s="144">
        <f aca="true" t="shared" si="11" ref="N60:X60">N58+N56</f>
        <v>0</v>
      </c>
      <c r="O60" s="144">
        <f t="shared" si="11"/>
        <v>0</v>
      </c>
      <c r="P60" s="144">
        <f t="shared" si="11"/>
        <v>0</v>
      </c>
      <c r="Q60" s="144">
        <f t="shared" si="11"/>
        <v>0</v>
      </c>
      <c r="R60" s="144">
        <f t="shared" si="11"/>
        <v>0</v>
      </c>
      <c r="S60" s="144">
        <f t="shared" si="11"/>
        <v>0</v>
      </c>
      <c r="T60" s="144">
        <f t="shared" si="11"/>
        <v>0</v>
      </c>
      <c r="U60" s="144">
        <f t="shared" si="11"/>
        <v>0</v>
      </c>
      <c r="V60" s="144">
        <f t="shared" si="11"/>
        <v>0</v>
      </c>
      <c r="W60" s="144">
        <f t="shared" si="11"/>
        <v>0</v>
      </c>
      <c r="X60" s="144">
        <f t="shared" si="11"/>
        <v>0</v>
      </c>
      <c r="Y60" s="128"/>
      <c r="AA60" s="14"/>
      <c r="AB60" s="14"/>
      <c r="AC60" s="14"/>
      <c r="AD60" s="14"/>
    </row>
    <row r="61" spans="1:33" ht="9.75" customHeight="1">
      <c r="A61" s="40"/>
      <c r="K61" s="475"/>
      <c r="L61" s="475"/>
      <c r="M61" s="475"/>
      <c r="N61" s="475"/>
      <c r="O61" s="475"/>
      <c r="P61" s="475"/>
      <c r="Q61" s="475"/>
      <c r="R61" s="475"/>
      <c r="S61" s="475"/>
      <c r="T61" s="40"/>
      <c r="U61" s="40"/>
      <c r="V61" s="40"/>
      <c r="W61" s="40"/>
      <c r="X61" s="40"/>
      <c r="Y61" s="123"/>
      <c r="Z61" s="14"/>
      <c r="AA61" s="14"/>
      <c r="AB61" s="14"/>
      <c r="AC61" s="14"/>
      <c r="AD61" s="14"/>
      <c r="AE61" s="14"/>
      <c r="AF61" s="14"/>
      <c r="AG61" s="14"/>
    </row>
    <row r="62" spans="1:25" ht="15" customHeight="1">
      <c r="A62" s="335" t="s">
        <v>57</v>
      </c>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13"/>
    </row>
    <row r="63" spans="1:25" ht="15">
      <c r="A63" s="335"/>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13"/>
    </row>
    <row r="64" spans="1:25" ht="15">
      <c r="A64" s="335"/>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13"/>
    </row>
    <row r="65" spans="1:25" ht="15">
      <c r="A65" s="100"/>
      <c r="Y65" s="13"/>
    </row>
    <row r="66" spans="1:25" ht="15">
      <c r="A66" s="100"/>
      <c r="Y66" s="13"/>
    </row>
    <row r="67" ht="15">
      <c r="A67" s="100"/>
    </row>
    <row r="68" ht="15">
      <c r="A68" s="100"/>
    </row>
    <row r="69" ht="15">
      <c r="A69" s="100"/>
    </row>
    <row r="70" ht="15">
      <c r="A70" s="100"/>
    </row>
  </sheetData>
  <sheetProtection password="DBAD" sheet="1" selectLockedCells="1"/>
  <mergeCells count="65">
    <mergeCell ref="A14:J14"/>
    <mergeCell ref="A11:J11"/>
    <mergeCell ref="A12:J12"/>
    <mergeCell ref="A13:J13"/>
    <mergeCell ref="L5:L6"/>
    <mergeCell ref="I2:J2"/>
    <mergeCell ref="K2:O2"/>
    <mergeCell ref="E9:F9"/>
    <mergeCell ref="H9:I9"/>
    <mergeCell ref="A5:J6"/>
    <mergeCell ref="P2:Q2"/>
    <mergeCell ref="H3:J3"/>
    <mergeCell ref="A4:S4"/>
    <mergeCell ref="A24:J24"/>
    <mergeCell ref="A25:J25"/>
    <mergeCell ref="Y5:Y6"/>
    <mergeCell ref="A8:D8"/>
    <mergeCell ref="E8:F8"/>
    <mergeCell ref="H8:I8"/>
    <mergeCell ref="A9:D9"/>
    <mergeCell ref="A15:J15"/>
    <mergeCell ref="A16:J16"/>
    <mergeCell ref="A18:J18"/>
    <mergeCell ref="A20:J20"/>
    <mergeCell ref="A21:J21"/>
    <mergeCell ref="A22:J22"/>
    <mergeCell ref="A26:J26"/>
    <mergeCell ref="A17:I17"/>
    <mergeCell ref="A39:J39"/>
    <mergeCell ref="A28:J28"/>
    <mergeCell ref="A29:J29"/>
    <mergeCell ref="A30:J30"/>
    <mergeCell ref="A31:J31"/>
    <mergeCell ref="A32:J32"/>
    <mergeCell ref="A27:J27"/>
    <mergeCell ref="A23:J23"/>
    <mergeCell ref="A46:J46"/>
    <mergeCell ref="A33:J33"/>
    <mergeCell ref="A34:J34"/>
    <mergeCell ref="A35:J35"/>
    <mergeCell ref="A36:J36"/>
    <mergeCell ref="A37:J37"/>
    <mergeCell ref="A38:J38"/>
    <mergeCell ref="A40:J40"/>
    <mergeCell ref="A41:J41"/>
    <mergeCell ref="A42:J42"/>
    <mergeCell ref="A43:J43"/>
    <mergeCell ref="A44:J44"/>
    <mergeCell ref="A45:D45"/>
    <mergeCell ref="E45:F45"/>
    <mergeCell ref="G45:J45"/>
    <mergeCell ref="A62:X64"/>
    <mergeCell ref="A60:J60"/>
    <mergeCell ref="K61:S61"/>
    <mergeCell ref="A52:J52"/>
    <mergeCell ref="A53:J53"/>
    <mergeCell ref="A54:J54"/>
    <mergeCell ref="A56:J56"/>
    <mergeCell ref="A58:J58"/>
    <mergeCell ref="A59:S59"/>
    <mergeCell ref="A47:J47"/>
    <mergeCell ref="A48:J48"/>
    <mergeCell ref="A49:J49"/>
    <mergeCell ref="A50:J50"/>
    <mergeCell ref="A51:J51"/>
  </mergeCells>
  <conditionalFormatting sqref="K60:X60">
    <cfRule type="cellIs" priority="14" dxfId="34" operator="lessThan" stopIfTrue="1">
      <formula>0</formula>
    </cfRule>
  </conditionalFormatting>
  <conditionalFormatting sqref="M42:X58 K42 K45 K50 K52:L58">
    <cfRule type="cellIs" priority="13" dxfId="34" operator="lessThan" stopIfTrue="1">
      <formula>0</formula>
    </cfRule>
  </conditionalFormatting>
  <conditionalFormatting sqref="Q3 X3">
    <cfRule type="cellIs" priority="11" dxfId="32" operator="greaterThan" stopIfTrue="1">
      <formula>0</formula>
    </cfRule>
    <cfRule type="cellIs" priority="12" dxfId="33" operator="equal" stopIfTrue="1">
      <formula>0</formula>
    </cfRule>
  </conditionalFormatting>
  <hyperlinks>
    <hyperlink ref="A50:J50" location="'Helpful Tips'!B15" tooltip="Click here to view &quot;Helpful Tips&quot;" display="Capital transactions zero-rated for GST (e.g. shares)"/>
    <hyperlink ref="A51:J51" location="'Helpful Tips'!B15" tooltip="Click here to view &quot;Helpful Tips&quot;" display="Capital transactions with GST (e.g. machinery)"/>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85" r:id="rId4"/>
  <drawing r:id="rId3"/>
  <legacyDrawing r:id="rId2"/>
</worksheet>
</file>

<file path=xl/worksheets/sheet6.xml><?xml version="1.0" encoding="utf-8"?>
<worksheet xmlns="http://schemas.openxmlformats.org/spreadsheetml/2006/main" xmlns:r="http://schemas.openxmlformats.org/officeDocument/2006/relationships">
  <dimension ref="A1:BC71"/>
  <sheetViews>
    <sheetView showGridLines="0" showZeros="0" zoomScalePageLayoutView="0" workbookViewId="0" topLeftCell="A1">
      <pane xSplit="13" ySplit="6" topLeftCell="N7" activePane="bottomRight" state="frozen"/>
      <selection pane="topLeft" activeCell="A3" sqref="A3:AH12"/>
      <selection pane="topRight" activeCell="A3" sqref="A3:AH12"/>
      <selection pane="bottomLeft" activeCell="A3" sqref="A3:AH12"/>
      <selection pane="bottomRight" activeCell="O8" sqref="O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6.8515625" style="13" customWidth="1"/>
    <col min="11" max="12" width="12.00390625" style="13" customWidth="1"/>
    <col min="13" max="13" width="12.00390625" style="95" customWidth="1"/>
    <col min="14" max="15" width="10.7109375" style="95" customWidth="1"/>
    <col min="16" max="49" width="10.7109375" style="13" customWidth="1"/>
    <col min="50" max="16384" width="9.140625" style="13" customWidth="1"/>
  </cols>
  <sheetData>
    <row r="1" spans="1:49" ht="33.75"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7"/>
    </row>
    <row r="2" spans="1:49" ht="17.25" customHeight="1">
      <c r="A2" s="109"/>
      <c r="B2" s="110"/>
      <c r="C2" s="110"/>
      <c r="D2" s="110"/>
      <c r="E2" s="110"/>
      <c r="F2" s="110"/>
      <c r="G2" s="110"/>
      <c r="H2" s="110"/>
      <c r="I2" s="492" t="s">
        <v>12</v>
      </c>
      <c r="J2" s="492"/>
      <c r="K2" s="512">
        <f>'Step 4 - Forecast Budget'!K2:O2</f>
        <v>0</v>
      </c>
      <c r="L2" s="512"/>
      <c r="M2" s="512"/>
      <c r="N2" s="512"/>
      <c r="O2" s="512"/>
      <c r="P2" s="512"/>
      <c r="Q2" s="512"/>
      <c r="R2" s="169"/>
      <c r="S2" s="169"/>
      <c r="T2" s="170" t="s">
        <v>168</v>
      </c>
      <c r="U2" s="169"/>
      <c r="V2" s="171">
        <f>'Step 4 - Forecast Budget'!R2</f>
        <v>0</v>
      </c>
      <c r="W2" s="112" t="s">
        <v>14</v>
      </c>
      <c r="X2" s="171">
        <f>'Step 4 - Forecast Budget'!T2</f>
        <v>0</v>
      </c>
      <c r="Y2" s="170"/>
      <c r="Z2" s="170"/>
      <c r="AA2" s="167"/>
      <c r="AB2" s="167"/>
      <c r="AC2" s="167"/>
      <c r="AD2" s="172"/>
      <c r="AE2" s="172"/>
      <c r="AF2" s="172"/>
      <c r="AG2" s="112"/>
      <c r="AH2" s="112"/>
      <c r="AI2" s="112"/>
      <c r="AJ2" s="172"/>
      <c r="AK2" s="172"/>
      <c r="AL2" s="112"/>
      <c r="AM2" s="112"/>
      <c r="AN2" s="112"/>
      <c r="AO2" s="112"/>
      <c r="AP2" s="112"/>
      <c r="AQ2" s="112"/>
      <c r="AR2" s="112"/>
      <c r="AS2" s="112"/>
      <c r="AT2" s="112"/>
      <c r="AU2" s="112"/>
      <c r="AV2" s="112"/>
      <c r="AW2" s="113"/>
    </row>
    <row r="3" spans="1:49" ht="17.25" customHeight="1">
      <c r="A3" s="114"/>
      <c r="B3" s="115"/>
      <c r="C3" s="115"/>
      <c r="D3" s="115"/>
      <c r="E3" s="115"/>
      <c r="F3" s="42"/>
      <c r="G3" s="116"/>
      <c r="H3" s="482" t="s">
        <v>169</v>
      </c>
      <c r="I3" s="482"/>
      <c r="J3" s="482"/>
      <c r="K3" s="116">
        <f>'Step 4 - Forecast Budget'!K3</f>
        <v>0</v>
      </c>
      <c r="L3" s="117" t="s">
        <v>15</v>
      </c>
      <c r="M3" s="173">
        <f>'Step 4 - Forecast Budget'!M3</f>
        <v>0</v>
      </c>
      <c r="N3" s="118" t="s">
        <v>16</v>
      </c>
      <c r="O3" s="119"/>
      <c r="P3" s="325">
        <f>'Step 4 - Forecast Budget'!O3</f>
        <v>0</v>
      </c>
      <c r="Q3" s="119" t="s">
        <v>17</v>
      </c>
      <c r="R3" s="119"/>
      <c r="S3" s="121">
        <f>'Step 4 - Forecast Budget'!R3</f>
      </c>
      <c r="T3" s="119" t="s">
        <v>18</v>
      </c>
      <c r="U3" s="174"/>
      <c r="V3" s="174">
        <f>'Step 4 - Forecast Budget'!T3</f>
      </c>
      <c r="W3" s="119" t="s">
        <v>19</v>
      </c>
      <c r="X3" s="119"/>
      <c r="Y3" s="327">
        <f>'Step 4 - Forecast Budget'!V3</f>
      </c>
      <c r="Z3" s="119" t="s">
        <v>20</v>
      </c>
      <c r="AA3" s="120"/>
      <c r="AB3" s="120"/>
      <c r="AC3" s="175"/>
      <c r="AD3" s="175"/>
      <c r="AE3" s="175"/>
      <c r="AF3" s="175"/>
      <c r="AG3" s="119"/>
      <c r="AH3" s="119"/>
      <c r="AI3" s="175"/>
      <c r="AJ3" s="175"/>
      <c r="AK3" s="175"/>
      <c r="AL3" s="175"/>
      <c r="AM3" s="119"/>
      <c r="AN3" s="119"/>
      <c r="AO3" s="175"/>
      <c r="AP3" s="175"/>
      <c r="AQ3" s="175"/>
      <c r="AR3" s="175"/>
      <c r="AS3" s="175"/>
      <c r="AT3" s="119"/>
      <c r="AU3" s="119"/>
      <c r="AV3" s="119"/>
      <c r="AW3" s="122"/>
    </row>
    <row r="4" spans="1:34"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176"/>
      <c r="AH4" s="176"/>
    </row>
    <row r="5" spans="1:49" ht="15" customHeight="1">
      <c r="A5" s="493" t="s">
        <v>170</v>
      </c>
      <c r="B5" s="494"/>
      <c r="C5" s="494"/>
      <c r="D5" s="494"/>
      <c r="E5" s="494"/>
      <c r="F5" s="494"/>
      <c r="G5" s="494"/>
      <c r="H5" s="494"/>
      <c r="I5" s="494"/>
      <c r="J5" s="495"/>
      <c r="K5" s="513" t="s">
        <v>171</v>
      </c>
      <c r="L5" s="514"/>
      <c r="M5" s="515"/>
      <c r="N5" s="506" t="s">
        <v>147</v>
      </c>
      <c r="O5" s="503"/>
      <c r="P5" s="504"/>
      <c r="Q5" s="505" t="s">
        <v>148</v>
      </c>
      <c r="R5" s="503"/>
      <c r="S5" s="504"/>
      <c r="T5" s="503" t="s">
        <v>149</v>
      </c>
      <c r="U5" s="503"/>
      <c r="V5" s="504"/>
      <c r="W5" s="503" t="s">
        <v>150</v>
      </c>
      <c r="X5" s="503"/>
      <c r="Y5" s="504"/>
      <c r="Z5" s="503" t="s">
        <v>151</v>
      </c>
      <c r="AA5" s="503"/>
      <c r="AB5" s="504"/>
      <c r="AC5" s="503" t="s">
        <v>152</v>
      </c>
      <c r="AD5" s="503"/>
      <c r="AE5" s="504"/>
      <c r="AF5" s="503" t="s">
        <v>153</v>
      </c>
      <c r="AG5" s="503"/>
      <c r="AH5" s="504"/>
      <c r="AI5" s="503" t="s">
        <v>154</v>
      </c>
      <c r="AJ5" s="503"/>
      <c r="AK5" s="504"/>
      <c r="AL5" s="503" t="s">
        <v>155</v>
      </c>
      <c r="AM5" s="503"/>
      <c r="AN5" s="504"/>
      <c r="AO5" s="503" t="s">
        <v>156</v>
      </c>
      <c r="AP5" s="503"/>
      <c r="AQ5" s="504"/>
      <c r="AR5" s="503" t="s">
        <v>157</v>
      </c>
      <c r="AS5" s="503"/>
      <c r="AT5" s="504"/>
      <c r="AU5" s="503" t="s">
        <v>158</v>
      </c>
      <c r="AV5" s="503"/>
      <c r="AW5" s="507"/>
    </row>
    <row r="6" spans="1:49" s="76" customFormat="1" ht="15" customHeight="1">
      <c r="A6" s="496"/>
      <c r="B6" s="497"/>
      <c r="C6" s="497"/>
      <c r="D6" s="497"/>
      <c r="E6" s="497"/>
      <c r="F6" s="497"/>
      <c r="G6" s="497"/>
      <c r="H6" s="497"/>
      <c r="I6" s="497"/>
      <c r="J6" s="498"/>
      <c r="K6" s="125" t="s">
        <v>173</v>
      </c>
      <c r="L6" s="177" t="s">
        <v>187</v>
      </c>
      <c r="M6" s="208" t="s">
        <v>188</v>
      </c>
      <c r="N6" s="253" t="s">
        <v>173</v>
      </c>
      <c r="O6" s="254" t="s">
        <v>187</v>
      </c>
      <c r="P6" s="179" t="s">
        <v>188</v>
      </c>
      <c r="Q6" s="180" t="s">
        <v>173</v>
      </c>
      <c r="R6" s="178" t="s">
        <v>187</v>
      </c>
      <c r="S6" s="179" t="s">
        <v>188</v>
      </c>
      <c r="T6" s="180" t="s">
        <v>173</v>
      </c>
      <c r="U6" s="178" t="s">
        <v>187</v>
      </c>
      <c r="V6" s="179" t="s">
        <v>188</v>
      </c>
      <c r="W6" s="180" t="s">
        <v>173</v>
      </c>
      <c r="X6" s="178" t="s">
        <v>187</v>
      </c>
      <c r="Y6" s="179" t="s">
        <v>188</v>
      </c>
      <c r="Z6" s="180" t="s">
        <v>173</v>
      </c>
      <c r="AA6" s="178" t="s">
        <v>187</v>
      </c>
      <c r="AB6" s="179" t="s">
        <v>188</v>
      </c>
      <c r="AC6" s="180" t="s">
        <v>173</v>
      </c>
      <c r="AD6" s="178" t="s">
        <v>187</v>
      </c>
      <c r="AE6" s="179" t="s">
        <v>188</v>
      </c>
      <c r="AF6" s="180" t="s">
        <v>173</v>
      </c>
      <c r="AG6" s="178" t="s">
        <v>187</v>
      </c>
      <c r="AH6" s="179" t="s">
        <v>188</v>
      </c>
      <c r="AI6" s="180" t="s">
        <v>173</v>
      </c>
      <c r="AJ6" s="178" t="s">
        <v>187</v>
      </c>
      <c r="AK6" s="179" t="s">
        <v>188</v>
      </c>
      <c r="AL6" s="180" t="s">
        <v>173</v>
      </c>
      <c r="AM6" s="178" t="s">
        <v>187</v>
      </c>
      <c r="AN6" s="179" t="s">
        <v>188</v>
      </c>
      <c r="AO6" s="180" t="s">
        <v>173</v>
      </c>
      <c r="AP6" s="178" t="s">
        <v>187</v>
      </c>
      <c r="AQ6" s="179" t="s">
        <v>188</v>
      </c>
      <c r="AR6" s="180" t="s">
        <v>173</v>
      </c>
      <c r="AS6" s="178" t="s">
        <v>187</v>
      </c>
      <c r="AT6" s="179" t="s">
        <v>188</v>
      </c>
      <c r="AU6" s="180" t="s">
        <v>173</v>
      </c>
      <c r="AV6" s="178" t="s">
        <v>187</v>
      </c>
      <c r="AW6" s="181" t="s">
        <v>188</v>
      </c>
    </row>
    <row r="7" spans="1:49" ht="15" customHeight="1">
      <c r="A7" s="508" t="s">
        <v>3</v>
      </c>
      <c r="B7" s="509"/>
      <c r="C7" s="509"/>
      <c r="D7" s="509"/>
      <c r="E7" s="509"/>
      <c r="F7" s="509"/>
      <c r="G7" s="509"/>
      <c r="H7" s="509"/>
      <c r="I7" s="509"/>
      <c r="J7" s="509"/>
      <c r="K7" s="41"/>
      <c r="L7" s="41"/>
      <c r="M7" s="126"/>
      <c r="N7" s="251"/>
      <c r="O7" s="247"/>
      <c r="P7" s="183"/>
      <c r="Q7" s="183"/>
      <c r="R7" s="183"/>
      <c r="S7" s="183"/>
      <c r="T7" s="183"/>
      <c r="U7" s="183"/>
      <c r="V7" s="183"/>
      <c r="W7" s="183"/>
      <c r="X7" s="183"/>
      <c r="Y7" s="183"/>
      <c r="Z7" s="183"/>
      <c r="AA7" s="183"/>
      <c r="AB7" s="183"/>
      <c r="AC7" s="183"/>
      <c r="AD7" s="183"/>
      <c r="AE7" s="182"/>
      <c r="AF7" s="183"/>
      <c r="AG7" s="183"/>
      <c r="AH7" s="182"/>
      <c r="AI7" s="183"/>
      <c r="AJ7" s="183"/>
      <c r="AK7" s="183"/>
      <c r="AL7" s="183"/>
      <c r="AM7" s="182"/>
      <c r="AN7" s="183"/>
      <c r="AO7" s="183"/>
      <c r="AP7" s="183"/>
      <c r="AQ7" s="183"/>
      <c r="AR7" s="183"/>
      <c r="AS7" s="182"/>
      <c r="AT7" s="183"/>
      <c r="AU7" s="183"/>
      <c r="AV7" s="183"/>
      <c r="AW7" s="184"/>
    </row>
    <row r="8" spans="1:49" ht="15" customHeight="1">
      <c r="A8" s="274" t="s">
        <v>174</v>
      </c>
      <c r="B8" s="276"/>
      <c r="C8" s="275"/>
      <c r="D8" s="276"/>
      <c r="E8" s="411">
        <f>'Step 4 - Forecast Budget'!E8</f>
        <v>0</v>
      </c>
      <c r="F8" s="411"/>
      <c r="G8" s="129" t="s">
        <v>175</v>
      </c>
      <c r="H8" s="499" t="e">
        <f>'Step 4 - Forecast Budget'!H8</f>
        <v>#DIV/0!</v>
      </c>
      <c r="I8" s="499"/>
      <c r="J8" s="130" t="s">
        <v>27</v>
      </c>
      <c r="K8" s="185" t="e">
        <f>'Step 4 - Forecast Budget'!K8</f>
        <v>#DIV/0!</v>
      </c>
      <c r="L8" s="155">
        <f aca="true" t="shared" si="0" ref="L8:L17">SUM(O8+R8+U8+X8+AA8+AD8+AG8+AJ8+AM8+AP8+AS8+AV8)</f>
        <v>0</v>
      </c>
      <c r="M8" s="186" t="e">
        <f>L8-K8</f>
        <v>#DIV/0!</v>
      </c>
      <c r="N8" s="155">
        <f>'Step 4 - Forecast Budget'!M8</f>
        <v>0</v>
      </c>
      <c r="O8" s="131"/>
      <c r="P8" s="186">
        <f>O8-N8</f>
        <v>0</v>
      </c>
      <c r="Q8" s="157">
        <f>'Step 4 - Forecast Budget'!N8</f>
        <v>0</v>
      </c>
      <c r="R8" s="131"/>
      <c r="S8" s="186">
        <f>R8-Q8</f>
        <v>0</v>
      </c>
      <c r="T8" s="157">
        <f>'Step 4 - Forecast Budget'!O8</f>
        <v>0</v>
      </c>
      <c r="U8" s="131"/>
      <c r="V8" s="186">
        <f>U8-T8</f>
        <v>0</v>
      </c>
      <c r="W8" s="157">
        <f>'Step 4 - Forecast Budget'!P8</f>
        <v>0</v>
      </c>
      <c r="X8" s="131"/>
      <c r="Y8" s="186">
        <f>X8-W8</f>
        <v>0</v>
      </c>
      <c r="Z8" s="157">
        <f>'Step 4 - Forecast Budget'!Q8</f>
        <v>0</v>
      </c>
      <c r="AA8" s="137"/>
      <c r="AB8" s="186">
        <f>AA8-Z8</f>
        <v>0</v>
      </c>
      <c r="AC8" s="157">
        <f>'Step 4 - Forecast Budget'!R8</f>
        <v>0</v>
      </c>
      <c r="AD8" s="137"/>
      <c r="AE8" s="186">
        <f>AD8-AC8</f>
        <v>0</v>
      </c>
      <c r="AF8" s="157">
        <f>'Step 4 - Forecast Budget'!S8</f>
        <v>0</v>
      </c>
      <c r="AG8" s="137"/>
      <c r="AH8" s="186">
        <f>AG8-AF8</f>
        <v>0</v>
      </c>
      <c r="AI8" s="157">
        <f>'Step 4 - Forecast Budget'!T8</f>
        <v>0</v>
      </c>
      <c r="AJ8" s="137"/>
      <c r="AK8" s="186">
        <f>AJ8-AI8</f>
        <v>0</v>
      </c>
      <c r="AL8" s="157">
        <f>'Step 4 - Forecast Budget'!U8</f>
        <v>0</v>
      </c>
      <c r="AM8" s="137"/>
      <c r="AN8" s="186">
        <f>AM8-AL8</f>
        <v>0</v>
      </c>
      <c r="AO8" s="157">
        <f>'Step 4 - Forecast Budget'!V8</f>
        <v>0</v>
      </c>
      <c r="AP8" s="137"/>
      <c r="AQ8" s="186">
        <f>AP8-AO8</f>
        <v>0</v>
      </c>
      <c r="AR8" s="157">
        <f>'Step 4 - Forecast Budget'!W8</f>
        <v>0</v>
      </c>
      <c r="AS8" s="131"/>
      <c r="AT8" s="186">
        <f>AS8-AR8</f>
        <v>0</v>
      </c>
      <c r="AU8" s="157">
        <f>'Step 4 - Forecast Budget'!X8</f>
        <v>0</v>
      </c>
      <c r="AV8" s="137"/>
      <c r="AW8" s="186">
        <f>AV8-AU8</f>
        <v>0</v>
      </c>
    </row>
    <row r="9" spans="1:49" ht="15" customHeight="1">
      <c r="A9" s="470" t="s">
        <v>189</v>
      </c>
      <c r="B9" s="471"/>
      <c r="C9" s="471"/>
      <c r="D9" s="471"/>
      <c r="E9" s="487">
        <f>'Step 4 - Forecast Budget'!E9</f>
        <v>0</v>
      </c>
      <c r="F9" s="487"/>
      <c r="G9" s="129" t="s">
        <v>177</v>
      </c>
      <c r="H9" s="510" t="e">
        <f>'Step 4 - Forecast Budget'!H9</f>
        <v>#DIV/0!</v>
      </c>
      <c r="I9" s="510"/>
      <c r="J9" s="134" t="s">
        <v>27</v>
      </c>
      <c r="K9" s="185" t="e">
        <f>'Step 4 - Forecast Budget'!K9</f>
        <v>#DIV/0!</v>
      </c>
      <c r="L9" s="155">
        <f t="shared" si="0"/>
        <v>0</v>
      </c>
      <c r="M9" s="186" t="e">
        <f aca="true" t="shared" si="1" ref="M9:M18">L9-K9</f>
        <v>#DIV/0!</v>
      </c>
      <c r="N9" s="155">
        <f>'Step 4 - Forecast Budget'!M9</f>
        <v>0</v>
      </c>
      <c r="O9" s="137"/>
      <c r="P9" s="186">
        <f aca="true" t="shared" si="2" ref="P9:P18">O9-N9</f>
        <v>0</v>
      </c>
      <c r="Q9" s="157">
        <f>'Step 4 - Forecast Budget'!N9</f>
        <v>0</v>
      </c>
      <c r="R9" s="137"/>
      <c r="S9" s="186">
        <f aca="true" t="shared" si="3" ref="S9:S18">R9-Q9</f>
        <v>0</v>
      </c>
      <c r="T9" s="157">
        <f>'Step 4 - Forecast Budget'!O9</f>
        <v>0</v>
      </c>
      <c r="U9" s="137"/>
      <c r="V9" s="186">
        <f aca="true" t="shared" si="4" ref="V9:V18">U9-T9</f>
        <v>0</v>
      </c>
      <c r="W9" s="157">
        <f>'Step 4 - Forecast Budget'!P9</f>
        <v>0</v>
      </c>
      <c r="X9" s="137"/>
      <c r="Y9" s="186">
        <f aca="true" t="shared" si="5" ref="Y9:Y18">X9-W9</f>
        <v>0</v>
      </c>
      <c r="Z9" s="157">
        <f>'Step 4 - Forecast Budget'!Q9</f>
        <v>0</v>
      </c>
      <c r="AA9" s="137"/>
      <c r="AB9" s="186">
        <f aca="true" t="shared" si="6" ref="AB9:AB18">AA9-Z9</f>
        <v>0</v>
      </c>
      <c r="AC9" s="157">
        <f>'Step 4 - Forecast Budget'!R9</f>
        <v>0</v>
      </c>
      <c r="AD9" s="137"/>
      <c r="AE9" s="186">
        <f aca="true" t="shared" si="7" ref="AE9:AE18">AD9-AC9</f>
        <v>0</v>
      </c>
      <c r="AF9" s="157">
        <f>'Step 4 - Forecast Budget'!S9</f>
        <v>0</v>
      </c>
      <c r="AG9" s="137"/>
      <c r="AH9" s="186">
        <f aca="true" t="shared" si="8" ref="AH9:AH18">AG9-AF9</f>
        <v>0</v>
      </c>
      <c r="AI9" s="157">
        <f>'Step 4 - Forecast Budget'!T9</f>
        <v>0</v>
      </c>
      <c r="AJ9" s="137"/>
      <c r="AK9" s="186">
        <f aca="true" t="shared" si="9" ref="AK9:AK18">AJ9-AI9</f>
        <v>0</v>
      </c>
      <c r="AL9" s="157">
        <f>'Step 4 - Forecast Budget'!U9</f>
        <v>0</v>
      </c>
      <c r="AM9" s="137"/>
      <c r="AN9" s="186">
        <f aca="true" t="shared" si="10" ref="AN9:AN18">AM9-AL9</f>
        <v>0</v>
      </c>
      <c r="AO9" s="157">
        <f>'Step 4 - Forecast Budget'!V9</f>
        <v>0</v>
      </c>
      <c r="AP9" s="137"/>
      <c r="AQ9" s="186">
        <f aca="true" t="shared" si="11" ref="AQ9:AQ18">AP9-AO9</f>
        <v>0</v>
      </c>
      <c r="AR9" s="157">
        <f>'Step 4 - Forecast Budget'!W9</f>
        <v>0</v>
      </c>
      <c r="AS9" s="137"/>
      <c r="AT9" s="186">
        <f aca="true" t="shared" si="12" ref="AT9:AT18">AS9-AR9</f>
        <v>0</v>
      </c>
      <c r="AU9" s="157">
        <f>'Step 4 - Forecast Budget'!X9</f>
        <v>0</v>
      </c>
      <c r="AV9" s="137"/>
      <c r="AW9" s="186">
        <f aca="true" t="shared" si="13" ref="AW9:AW18">AV9-AU9</f>
        <v>0</v>
      </c>
    </row>
    <row r="10" spans="1:49" ht="15" customHeight="1">
      <c r="A10" s="265" t="str">
        <f>'Step 1 - Milk Income'!A18</f>
        <v>Previous May production &amp; advance on last season</v>
      </c>
      <c r="B10" s="266"/>
      <c r="C10" s="266"/>
      <c r="D10" s="266"/>
      <c r="E10" s="271"/>
      <c r="F10" s="271"/>
      <c r="G10" s="136"/>
      <c r="H10" s="272"/>
      <c r="I10" s="272"/>
      <c r="J10" s="130"/>
      <c r="K10" s="185">
        <f>'Step 4 - Forecast Budget'!K10</f>
        <v>0</v>
      </c>
      <c r="L10" s="155">
        <f t="shared" si="0"/>
        <v>0</v>
      </c>
      <c r="M10" s="186">
        <f t="shared" si="1"/>
        <v>0</v>
      </c>
      <c r="N10" s="155">
        <f>'Step 4 - Forecast Budget'!M10</f>
        <v>0</v>
      </c>
      <c r="O10" s="137"/>
      <c r="P10" s="186">
        <f t="shared" si="2"/>
        <v>0</v>
      </c>
      <c r="Q10" s="157">
        <f>'Step 4 - Forecast Budget'!N10</f>
        <v>0</v>
      </c>
      <c r="R10" s="137"/>
      <c r="S10" s="186">
        <f t="shared" si="3"/>
        <v>0</v>
      </c>
      <c r="T10" s="157">
        <f>'Step 4 - Forecast Budget'!O10</f>
        <v>0</v>
      </c>
      <c r="U10" s="137"/>
      <c r="V10" s="186">
        <f t="shared" si="4"/>
        <v>0</v>
      </c>
      <c r="W10" s="157">
        <f>'Step 4 - Forecast Budget'!P10</f>
        <v>0</v>
      </c>
      <c r="X10" s="137"/>
      <c r="Y10" s="186">
        <f>X10-W10</f>
        <v>0</v>
      </c>
      <c r="Z10" s="157">
        <f>'Step 4 - Forecast Budget'!Q10</f>
        <v>0</v>
      </c>
      <c r="AA10" s="137"/>
      <c r="AB10" s="186">
        <f>AA10-Z10</f>
        <v>0</v>
      </c>
      <c r="AC10" s="157">
        <f>'Step 4 - Forecast Budget'!R10</f>
        <v>0</v>
      </c>
      <c r="AD10" s="137"/>
      <c r="AE10" s="186">
        <f>AD10-AC10</f>
        <v>0</v>
      </c>
      <c r="AF10" s="157">
        <f>'Step 4 - Forecast Budget'!S10</f>
        <v>0</v>
      </c>
      <c r="AG10" s="137"/>
      <c r="AH10" s="186">
        <f>AG10-AF10</f>
        <v>0</v>
      </c>
      <c r="AI10" s="157">
        <f>'Step 4 - Forecast Budget'!T10</f>
        <v>0</v>
      </c>
      <c r="AJ10" s="137"/>
      <c r="AK10" s="186">
        <f>AJ10-AI10</f>
        <v>0</v>
      </c>
      <c r="AL10" s="157">
        <f>'Step 4 - Forecast Budget'!U10</f>
        <v>0</v>
      </c>
      <c r="AM10" s="137"/>
      <c r="AN10" s="186">
        <f>AM10-AL10</f>
        <v>0</v>
      </c>
      <c r="AO10" s="157">
        <f>'Step 4 - Forecast Budget'!V10</f>
        <v>0</v>
      </c>
      <c r="AP10" s="137"/>
      <c r="AQ10" s="186">
        <f>AP10-AO10</f>
        <v>0</v>
      </c>
      <c r="AR10" s="157">
        <f>'Step 4 - Forecast Budget'!W10</f>
        <v>0</v>
      </c>
      <c r="AS10" s="137"/>
      <c r="AT10" s="186">
        <f>AS10-AR10</f>
        <v>0</v>
      </c>
      <c r="AU10" s="157">
        <f>'Step 4 - Forecast Budget'!X10</f>
        <v>0</v>
      </c>
      <c r="AV10" s="137"/>
      <c r="AW10" s="186">
        <f t="shared" si="13"/>
        <v>0</v>
      </c>
    </row>
    <row r="11" spans="1:49" ht="15" customHeight="1">
      <c r="A11" s="470" t="s">
        <v>190</v>
      </c>
      <c r="B11" s="471"/>
      <c r="C11" s="471"/>
      <c r="D11" s="471"/>
      <c r="E11" s="489"/>
      <c r="F11" s="489"/>
      <c r="G11" s="471"/>
      <c r="H11" s="489"/>
      <c r="I11" s="489"/>
      <c r="J11" s="476"/>
      <c r="K11" s="185">
        <f>'Step 4 - Forecast Budget'!K11</f>
        <v>0</v>
      </c>
      <c r="L11" s="155">
        <f t="shared" si="0"/>
        <v>0</v>
      </c>
      <c r="M11" s="186">
        <f t="shared" si="1"/>
        <v>0</v>
      </c>
      <c r="N11" s="155">
        <f>'Step 4 - Forecast Budget'!M11</f>
        <v>0</v>
      </c>
      <c r="O11" s="137"/>
      <c r="P11" s="186">
        <f t="shared" si="2"/>
        <v>0</v>
      </c>
      <c r="Q11" s="157">
        <f>'Step 4 - Forecast Budget'!N11</f>
        <v>0</v>
      </c>
      <c r="R11" s="137"/>
      <c r="S11" s="186">
        <f t="shared" si="3"/>
        <v>0</v>
      </c>
      <c r="T11" s="157">
        <f>'Step 4 - Forecast Budget'!O11</f>
        <v>0</v>
      </c>
      <c r="U11" s="137"/>
      <c r="V11" s="186">
        <f t="shared" si="4"/>
        <v>0</v>
      </c>
      <c r="W11" s="157">
        <f>'Step 4 - Forecast Budget'!P11</f>
        <v>0</v>
      </c>
      <c r="X11" s="137"/>
      <c r="Y11" s="186">
        <f t="shared" si="5"/>
        <v>0</v>
      </c>
      <c r="Z11" s="157">
        <f>'Step 4 - Forecast Budget'!Q11</f>
        <v>0</v>
      </c>
      <c r="AA11" s="137"/>
      <c r="AB11" s="186">
        <f t="shared" si="6"/>
        <v>0</v>
      </c>
      <c r="AC11" s="157">
        <f>'Step 4 - Forecast Budget'!R11</f>
        <v>0</v>
      </c>
      <c r="AD11" s="137"/>
      <c r="AE11" s="186">
        <f t="shared" si="7"/>
        <v>0</v>
      </c>
      <c r="AF11" s="157">
        <f>'Step 4 - Forecast Budget'!S11</f>
        <v>0</v>
      </c>
      <c r="AG11" s="137"/>
      <c r="AH11" s="186">
        <f t="shared" si="8"/>
        <v>0</v>
      </c>
      <c r="AI11" s="157">
        <f>'Step 4 - Forecast Budget'!T11</f>
        <v>0</v>
      </c>
      <c r="AJ11" s="137"/>
      <c r="AK11" s="186">
        <f t="shared" si="9"/>
        <v>0</v>
      </c>
      <c r="AL11" s="157">
        <f>'Step 4 - Forecast Budget'!U11</f>
        <v>0</v>
      </c>
      <c r="AM11" s="137"/>
      <c r="AN11" s="186">
        <f t="shared" si="10"/>
        <v>0</v>
      </c>
      <c r="AO11" s="157">
        <f>'Step 4 - Forecast Budget'!V11</f>
        <v>0</v>
      </c>
      <c r="AP11" s="137"/>
      <c r="AQ11" s="186">
        <f t="shared" si="11"/>
        <v>0</v>
      </c>
      <c r="AR11" s="157">
        <f>'Step 4 - Forecast Budget'!W11</f>
        <v>0</v>
      </c>
      <c r="AS11" s="137"/>
      <c r="AT11" s="186">
        <f t="shared" si="12"/>
        <v>0</v>
      </c>
      <c r="AU11" s="157">
        <f>'Step 4 - Forecast Budget'!X11</f>
        <v>0</v>
      </c>
      <c r="AV11" s="137"/>
      <c r="AW11" s="186">
        <f t="shared" si="13"/>
        <v>0</v>
      </c>
    </row>
    <row r="12" spans="1:49" ht="15" customHeight="1">
      <c r="A12" s="393" t="s">
        <v>246</v>
      </c>
      <c r="B12" s="394"/>
      <c r="C12" s="394"/>
      <c r="D12" s="394"/>
      <c r="E12" s="395"/>
      <c r="F12" s="395"/>
      <c r="G12" s="394"/>
      <c r="H12" s="395"/>
      <c r="I12" s="395"/>
      <c r="J12" s="396"/>
      <c r="K12" s="185">
        <f>'Step 4 - Forecast Budget'!K12</f>
        <v>0</v>
      </c>
      <c r="L12" s="155">
        <f t="shared" si="0"/>
        <v>0</v>
      </c>
      <c r="M12" s="186">
        <f t="shared" si="1"/>
        <v>0</v>
      </c>
      <c r="N12" s="155">
        <f>'Step 4 - Forecast Budget'!M12</f>
        <v>0</v>
      </c>
      <c r="O12" s="137"/>
      <c r="P12" s="186">
        <f t="shared" si="2"/>
        <v>0</v>
      </c>
      <c r="Q12" s="157">
        <f>'Step 4 - Forecast Budget'!N12</f>
        <v>0</v>
      </c>
      <c r="R12" s="137"/>
      <c r="S12" s="186">
        <f>R12-Q12</f>
        <v>0</v>
      </c>
      <c r="T12" s="157">
        <f>'Step 4 - Forecast Budget'!O12</f>
        <v>0</v>
      </c>
      <c r="U12" s="137"/>
      <c r="V12" s="186">
        <f>U12-T12</f>
        <v>0</v>
      </c>
      <c r="W12" s="157">
        <f>'Step 4 - Forecast Budget'!P12</f>
        <v>0</v>
      </c>
      <c r="X12" s="137"/>
      <c r="Y12" s="186">
        <f>X12-W12</f>
        <v>0</v>
      </c>
      <c r="Z12" s="157">
        <f>'Step 4 - Forecast Budget'!Q12</f>
        <v>0</v>
      </c>
      <c r="AA12" s="137"/>
      <c r="AB12" s="186">
        <f>AA12-Z12</f>
        <v>0</v>
      </c>
      <c r="AC12" s="157">
        <f>'Step 4 - Forecast Budget'!R12</f>
        <v>0</v>
      </c>
      <c r="AD12" s="137"/>
      <c r="AE12" s="186">
        <f>AD12-AC12</f>
        <v>0</v>
      </c>
      <c r="AF12" s="157">
        <f>'Step 4 - Forecast Budget'!S12</f>
        <v>0</v>
      </c>
      <c r="AG12" s="137"/>
      <c r="AH12" s="186">
        <f>AG12-AF12</f>
        <v>0</v>
      </c>
      <c r="AI12" s="157">
        <f>'Step 4 - Forecast Budget'!T12</f>
        <v>0</v>
      </c>
      <c r="AJ12" s="137"/>
      <c r="AK12" s="186">
        <f>AJ12-AI12</f>
        <v>0</v>
      </c>
      <c r="AL12" s="157">
        <f>'Step 4 - Forecast Budget'!U12</f>
        <v>0</v>
      </c>
      <c r="AM12" s="137"/>
      <c r="AN12" s="186">
        <f>AM12-AL12</f>
        <v>0</v>
      </c>
      <c r="AO12" s="157">
        <f>'Step 4 - Forecast Budget'!V12</f>
        <v>0</v>
      </c>
      <c r="AP12" s="137"/>
      <c r="AQ12" s="186">
        <f>AP12-AO12</f>
        <v>0</v>
      </c>
      <c r="AR12" s="157">
        <f>'Step 4 - Forecast Budget'!W12</f>
        <v>0</v>
      </c>
      <c r="AS12" s="137"/>
      <c r="AT12" s="186">
        <f>AS12-AR12</f>
        <v>0</v>
      </c>
      <c r="AU12" s="157">
        <f>'Step 4 - Forecast Budget'!X12</f>
        <v>0</v>
      </c>
      <c r="AV12" s="137"/>
      <c r="AW12" s="186">
        <f t="shared" si="13"/>
        <v>0</v>
      </c>
    </row>
    <row r="13" spans="1:49" ht="15" customHeight="1">
      <c r="A13" s="393" t="s">
        <v>247</v>
      </c>
      <c r="B13" s="394"/>
      <c r="C13" s="394"/>
      <c r="D13" s="394"/>
      <c r="E13" s="395"/>
      <c r="F13" s="395"/>
      <c r="G13" s="394"/>
      <c r="H13" s="395"/>
      <c r="I13" s="395"/>
      <c r="J13" s="396"/>
      <c r="K13" s="185">
        <f>'Step 4 - Forecast Budget'!K13</f>
        <v>0</v>
      </c>
      <c r="L13" s="155">
        <f t="shared" si="0"/>
        <v>0</v>
      </c>
      <c r="M13" s="186">
        <f t="shared" si="1"/>
        <v>0</v>
      </c>
      <c r="N13" s="155">
        <f>'Step 4 - Forecast Budget'!M13</f>
        <v>0</v>
      </c>
      <c r="O13" s="137"/>
      <c r="P13" s="186">
        <f t="shared" si="2"/>
        <v>0</v>
      </c>
      <c r="Q13" s="157">
        <f>'Step 4 - Forecast Budget'!N13</f>
        <v>0</v>
      </c>
      <c r="R13" s="137"/>
      <c r="S13" s="186">
        <f>R13-Q13</f>
        <v>0</v>
      </c>
      <c r="T13" s="157">
        <f>'Step 4 - Forecast Budget'!O13</f>
        <v>0</v>
      </c>
      <c r="U13" s="137"/>
      <c r="V13" s="186">
        <f>U13-T13</f>
        <v>0</v>
      </c>
      <c r="W13" s="157">
        <f>'Step 4 - Forecast Budget'!P13</f>
        <v>0</v>
      </c>
      <c r="X13" s="137"/>
      <c r="Y13" s="186">
        <f>X13-W13</f>
        <v>0</v>
      </c>
      <c r="Z13" s="157">
        <f>'Step 4 - Forecast Budget'!Q13</f>
        <v>0</v>
      </c>
      <c r="AA13" s="137"/>
      <c r="AB13" s="186">
        <f>AA13-Z13</f>
        <v>0</v>
      </c>
      <c r="AC13" s="157">
        <f>'Step 4 - Forecast Budget'!R13</f>
        <v>0</v>
      </c>
      <c r="AD13" s="137"/>
      <c r="AE13" s="186">
        <f>AD13-AC13</f>
        <v>0</v>
      </c>
      <c r="AF13" s="157">
        <f>'Step 4 - Forecast Budget'!S13</f>
        <v>0</v>
      </c>
      <c r="AG13" s="137"/>
      <c r="AH13" s="186">
        <f>AG13-AF13</f>
        <v>0</v>
      </c>
      <c r="AI13" s="157">
        <f>'Step 4 - Forecast Budget'!T13</f>
        <v>0</v>
      </c>
      <c r="AJ13" s="137"/>
      <c r="AK13" s="186">
        <f>AJ13-AI13</f>
        <v>0</v>
      </c>
      <c r="AL13" s="157">
        <f>'Step 4 - Forecast Budget'!U13</f>
        <v>0</v>
      </c>
      <c r="AM13" s="137"/>
      <c r="AN13" s="186">
        <f>AM13-AL13</f>
        <v>0</v>
      </c>
      <c r="AO13" s="157">
        <f>'Step 4 - Forecast Budget'!V13</f>
        <v>0</v>
      </c>
      <c r="AP13" s="137"/>
      <c r="AQ13" s="186">
        <f>AP13-AO13</f>
        <v>0</v>
      </c>
      <c r="AR13" s="157">
        <f>'Step 4 - Forecast Budget'!W13</f>
        <v>0</v>
      </c>
      <c r="AS13" s="137"/>
      <c r="AT13" s="186">
        <f>AS13-AR13</f>
        <v>0</v>
      </c>
      <c r="AU13" s="157">
        <f>'Step 4 - Forecast Budget'!X13</f>
        <v>0</v>
      </c>
      <c r="AV13" s="137"/>
      <c r="AW13" s="186">
        <f t="shared" si="13"/>
        <v>0</v>
      </c>
    </row>
    <row r="14" spans="1:49" ht="15" customHeight="1">
      <c r="A14" s="478" t="s">
        <v>4</v>
      </c>
      <c r="B14" s="479"/>
      <c r="C14" s="479"/>
      <c r="D14" s="479"/>
      <c r="E14" s="479"/>
      <c r="F14" s="479"/>
      <c r="G14" s="479"/>
      <c r="H14" s="479"/>
      <c r="I14" s="479"/>
      <c r="J14" s="479"/>
      <c r="K14" s="144" t="e">
        <f>'Step 4 - Forecast Budget'!K14</f>
        <v>#DIV/0!</v>
      </c>
      <c r="L14" s="187">
        <f t="shared" si="0"/>
        <v>0</v>
      </c>
      <c r="M14" s="188" t="e">
        <f t="shared" si="1"/>
        <v>#DIV/0!</v>
      </c>
      <c r="N14" s="187">
        <f>'Step 4 - Forecast Budget'!M14</f>
        <v>0</v>
      </c>
      <c r="O14" s="189">
        <f>SUM(O8:O13)</f>
        <v>0</v>
      </c>
      <c r="P14" s="188">
        <f t="shared" si="2"/>
        <v>0</v>
      </c>
      <c r="Q14" s="189">
        <f>'Step 4 - Forecast Budget'!N14</f>
        <v>0</v>
      </c>
      <c r="R14" s="138">
        <f>SUM(R8:R13)</f>
        <v>0</v>
      </c>
      <c r="S14" s="188">
        <f t="shared" si="3"/>
        <v>0</v>
      </c>
      <c r="T14" s="189">
        <f>'Step 4 - Forecast Budget'!O14</f>
        <v>0</v>
      </c>
      <c r="U14" s="138">
        <f>SUM(U8:U13)</f>
        <v>0</v>
      </c>
      <c r="V14" s="188">
        <f t="shared" si="4"/>
        <v>0</v>
      </c>
      <c r="W14" s="189">
        <f>'Step 4 - Forecast Budget'!P14</f>
        <v>0</v>
      </c>
      <c r="X14" s="138">
        <f>SUM(X8:X13)</f>
        <v>0</v>
      </c>
      <c r="Y14" s="188">
        <f t="shared" si="5"/>
        <v>0</v>
      </c>
      <c r="Z14" s="189">
        <f>'Step 4 - Forecast Budget'!Q14</f>
        <v>0</v>
      </c>
      <c r="AA14" s="138">
        <f>SUM(AA8:AA13)</f>
        <v>0</v>
      </c>
      <c r="AB14" s="188">
        <f t="shared" si="6"/>
        <v>0</v>
      </c>
      <c r="AC14" s="189">
        <f>'Step 4 - Forecast Budget'!R14</f>
        <v>0</v>
      </c>
      <c r="AD14" s="138">
        <f>SUM(AD8:AD13)</f>
        <v>0</v>
      </c>
      <c r="AE14" s="188">
        <f t="shared" si="7"/>
        <v>0</v>
      </c>
      <c r="AF14" s="189">
        <f>'Step 4 - Forecast Budget'!S14</f>
        <v>0</v>
      </c>
      <c r="AG14" s="138">
        <f>SUM(AG8:AG13)</f>
        <v>0</v>
      </c>
      <c r="AH14" s="188">
        <f t="shared" si="8"/>
        <v>0</v>
      </c>
      <c r="AI14" s="189">
        <f>'Step 4 - Forecast Budget'!T14</f>
        <v>0</v>
      </c>
      <c r="AJ14" s="138">
        <f>SUM(AJ8:AJ13)</f>
        <v>0</v>
      </c>
      <c r="AK14" s="188">
        <f t="shared" si="9"/>
        <v>0</v>
      </c>
      <c r="AL14" s="189">
        <f>'Step 4 - Forecast Budget'!U14</f>
        <v>0</v>
      </c>
      <c r="AM14" s="138">
        <f>SUM(AM8:AM13)</f>
        <v>0</v>
      </c>
      <c r="AN14" s="188">
        <f t="shared" si="10"/>
        <v>0</v>
      </c>
      <c r="AO14" s="189">
        <f>'Step 4 - Forecast Budget'!V14</f>
        <v>0</v>
      </c>
      <c r="AP14" s="138">
        <f>SUM(AP8:AP13)</f>
        <v>0</v>
      </c>
      <c r="AQ14" s="188">
        <f t="shared" si="11"/>
        <v>0</v>
      </c>
      <c r="AR14" s="189">
        <f>'Step 4 - Forecast Budget'!W14</f>
        <v>0</v>
      </c>
      <c r="AS14" s="138">
        <f>SUM(AS8:AS13)</f>
        <v>0</v>
      </c>
      <c r="AT14" s="188">
        <f t="shared" si="12"/>
        <v>0</v>
      </c>
      <c r="AU14" s="189">
        <f>'Step 4 - Forecast Budget'!X14</f>
        <v>0</v>
      </c>
      <c r="AV14" s="138">
        <f>SUM(AV8:AV13)</f>
        <v>0</v>
      </c>
      <c r="AW14" s="188">
        <f t="shared" si="13"/>
        <v>0</v>
      </c>
    </row>
    <row r="15" spans="1:49" ht="15" customHeight="1">
      <c r="A15" s="393" t="s">
        <v>245</v>
      </c>
      <c r="B15" s="394"/>
      <c r="C15" s="394"/>
      <c r="D15" s="394"/>
      <c r="E15" s="395"/>
      <c r="F15" s="395"/>
      <c r="G15" s="394"/>
      <c r="H15" s="395"/>
      <c r="I15" s="395"/>
      <c r="J15" s="396"/>
      <c r="K15" s="185">
        <f>'Step 4 - Forecast Budget'!K15</f>
        <v>0</v>
      </c>
      <c r="L15" s="155">
        <f t="shared" si="0"/>
        <v>0</v>
      </c>
      <c r="M15" s="186">
        <f t="shared" si="1"/>
        <v>0</v>
      </c>
      <c r="N15" s="155">
        <f>'Step 4 - Forecast Budget'!M15</f>
        <v>0</v>
      </c>
      <c r="O15" s="141"/>
      <c r="P15" s="186">
        <f t="shared" si="2"/>
        <v>0</v>
      </c>
      <c r="Q15" s="157">
        <f>'Step 4 - Forecast Budget'!N15</f>
        <v>0</v>
      </c>
      <c r="R15" s="141"/>
      <c r="S15" s="186">
        <f t="shared" si="3"/>
        <v>0</v>
      </c>
      <c r="T15" s="157">
        <f>'Step 4 - Forecast Budget'!O15</f>
        <v>0</v>
      </c>
      <c r="U15" s="141"/>
      <c r="V15" s="186">
        <f t="shared" si="4"/>
        <v>0</v>
      </c>
      <c r="W15" s="157">
        <f>'Step 4 - Forecast Budget'!P15</f>
        <v>0</v>
      </c>
      <c r="X15" s="141"/>
      <c r="Y15" s="186">
        <f t="shared" si="5"/>
        <v>0</v>
      </c>
      <c r="Z15" s="157">
        <f>'Step 4 - Forecast Budget'!Q15</f>
        <v>0</v>
      </c>
      <c r="AA15" s="141"/>
      <c r="AB15" s="186">
        <f t="shared" si="6"/>
        <v>0</v>
      </c>
      <c r="AC15" s="157">
        <f>'Step 4 - Forecast Budget'!R15</f>
        <v>0</v>
      </c>
      <c r="AD15" s="141"/>
      <c r="AE15" s="186">
        <f t="shared" si="7"/>
        <v>0</v>
      </c>
      <c r="AF15" s="157">
        <f>'Step 4 - Forecast Budget'!S15</f>
        <v>0</v>
      </c>
      <c r="AG15" s="141"/>
      <c r="AH15" s="186">
        <f t="shared" si="8"/>
        <v>0</v>
      </c>
      <c r="AI15" s="157">
        <f>'Step 4 - Forecast Budget'!T15</f>
        <v>0</v>
      </c>
      <c r="AJ15" s="141"/>
      <c r="AK15" s="186">
        <f t="shared" si="9"/>
        <v>0</v>
      </c>
      <c r="AL15" s="157">
        <f>'Step 4 - Forecast Budget'!U15</f>
        <v>0</v>
      </c>
      <c r="AM15" s="141"/>
      <c r="AN15" s="186">
        <f t="shared" si="10"/>
        <v>0</v>
      </c>
      <c r="AO15" s="157">
        <f>'Step 4 - Forecast Budget'!V15</f>
        <v>0</v>
      </c>
      <c r="AP15" s="141"/>
      <c r="AQ15" s="186">
        <f t="shared" si="11"/>
        <v>0</v>
      </c>
      <c r="AR15" s="157">
        <f>'Step 4 - Forecast Budget'!W15</f>
        <v>0</v>
      </c>
      <c r="AS15" s="141"/>
      <c r="AT15" s="186">
        <f t="shared" si="12"/>
        <v>0</v>
      </c>
      <c r="AU15" s="157">
        <f>'Step 4 - Forecast Budget'!X15</f>
        <v>0</v>
      </c>
      <c r="AV15" s="141"/>
      <c r="AW15" s="186">
        <f t="shared" si="13"/>
        <v>0</v>
      </c>
    </row>
    <row r="16" spans="1:49" ht="15" customHeight="1">
      <c r="A16" s="393" t="s">
        <v>248</v>
      </c>
      <c r="B16" s="394"/>
      <c r="C16" s="394"/>
      <c r="D16" s="394"/>
      <c r="E16" s="395"/>
      <c r="F16" s="395"/>
      <c r="G16" s="394"/>
      <c r="H16" s="395"/>
      <c r="I16" s="395"/>
      <c r="J16" s="396"/>
      <c r="K16" s="185">
        <f>'Step 4 - Forecast Budget'!K16</f>
        <v>0</v>
      </c>
      <c r="L16" s="155">
        <f t="shared" si="0"/>
        <v>0</v>
      </c>
      <c r="M16" s="186">
        <f t="shared" si="1"/>
        <v>0</v>
      </c>
      <c r="N16" s="155">
        <f>'Step 4 - Forecast Budget'!M16</f>
        <v>0</v>
      </c>
      <c r="O16" s="141"/>
      <c r="P16" s="186">
        <f t="shared" si="2"/>
        <v>0</v>
      </c>
      <c r="Q16" s="157">
        <f>'Step 4 - Forecast Budget'!N16</f>
        <v>0</v>
      </c>
      <c r="R16" s="141"/>
      <c r="S16" s="186">
        <f t="shared" si="3"/>
        <v>0</v>
      </c>
      <c r="T16" s="157">
        <f>'Step 4 - Forecast Budget'!O16</f>
        <v>0</v>
      </c>
      <c r="U16" s="141"/>
      <c r="V16" s="186">
        <f t="shared" si="4"/>
        <v>0</v>
      </c>
      <c r="W16" s="157">
        <f>'Step 4 - Forecast Budget'!P16</f>
        <v>0</v>
      </c>
      <c r="X16" s="141"/>
      <c r="Y16" s="186">
        <f t="shared" si="5"/>
        <v>0</v>
      </c>
      <c r="Z16" s="157">
        <f>'Step 4 - Forecast Budget'!Q16</f>
        <v>0</v>
      </c>
      <c r="AA16" s="141"/>
      <c r="AB16" s="186">
        <f t="shared" si="6"/>
        <v>0</v>
      </c>
      <c r="AC16" s="157">
        <f>'Step 4 - Forecast Budget'!R16</f>
        <v>0</v>
      </c>
      <c r="AD16" s="141"/>
      <c r="AE16" s="186">
        <f t="shared" si="7"/>
        <v>0</v>
      </c>
      <c r="AF16" s="157">
        <f>'Step 4 - Forecast Budget'!S16</f>
        <v>0</v>
      </c>
      <c r="AG16" s="141"/>
      <c r="AH16" s="186">
        <f t="shared" si="8"/>
        <v>0</v>
      </c>
      <c r="AI16" s="157">
        <f>'Step 4 - Forecast Budget'!T16</f>
        <v>0</v>
      </c>
      <c r="AJ16" s="141"/>
      <c r="AK16" s="186">
        <f t="shared" si="9"/>
        <v>0</v>
      </c>
      <c r="AL16" s="157">
        <f>'Step 4 - Forecast Budget'!U16</f>
        <v>0</v>
      </c>
      <c r="AM16" s="141"/>
      <c r="AN16" s="186">
        <f t="shared" si="10"/>
        <v>0</v>
      </c>
      <c r="AO16" s="157">
        <f>'Step 4 - Forecast Budget'!V16</f>
        <v>0</v>
      </c>
      <c r="AP16" s="141"/>
      <c r="AQ16" s="186">
        <f t="shared" si="11"/>
        <v>0</v>
      </c>
      <c r="AR16" s="157">
        <f>'Step 4 - Forecast Budget'!W16</f>
        <v>0</v>
      </c>
      <c r="AS16" s="141"/>
      <c r="AT16" s="186">
        <f t="shared" si="12"/>
        <v>0</v>
      </c>
      <c r="AU16" s="157">
        <f>'Step 4 - Forecast Budget'!X16</f>
        <v>0</v>
      </c>
      <c r="AV16" s="141"/>
      <c r="AW16" s="186">
        <f t="shared" si="13"/>
        <v>0</v>
      </c>
    </row>
    <row r="17" spans="1:49" ht="15" customHeight="1">
      <c r="A17" s="501" t="s">
        <v>178</v>
      </c>
      <c r="B17" s="502"/>
      <c r="C17" s="502"/>
      <c r="D17" s="502"/>
      <c r="E17" s="502"/>
      <c r="F17" s="502"/>
      <c r="G17" s="502"/>
      <c r="H17" s="502"/>
      <c r="I17" s="502"/>
      <c r="J17" s="205">
        <v>0.15</v>
      </c>
      <c r="K17" s="185">
        <f>'Step 4 - Forecast Budget'!K17</f>
        <v>0</v>
      </c>
      <c r="L17" s="155">
        <f t="shared" si="0"/>
        <v>0</v>
      </c>
      <c r="M17" s="186">
        <f t="shared" si="1"/>
        <v>0</v>
      </c>
      <c r="N17" s="155">
        <f>'Step 4 - Forecast Budget'!M17</f>
        <v>0</v>
      </c>
      <c r="O17" s="143">
        <f>(SUM(O8:O9)+SUM(O10:O12)+O15)*$J$17</f>
        <v>0</v>
      </c>
      <c r="P17" s="186">
        <f t="shared" si="2"/>
        <v>0</v>
      </c>
      <c r="Q17" s="157">
        <f>'Step 4 - Forecast Budget'!N17</f>
        <v>0</v>
      </c>
      <c r="R17" s="143">
        <f>(SUM(R8:R9)+SUM(R10:R12)+R15)*$J$17</f>
        <v>0</v>
      </c>
      <c r="S17" s="186">
        <f t="shared" si="3"/>
        <v>0</v>
      </c>
      <c r="T17" s="157">
        <f>'Step 4 - Forecast Budget'!O17</f>
        <v>0</v>
      </c>
      <c r="U17" s="143">
        <f>(SUM(U8:U9)+SUM(U10:U12)+U15)*$J$17</f>
        <v>0</v>
      </c>
      <c r="V17" s="186">
        <f t="shared" si="4"/>
        <v>0</v>
      </c>
      <c r="W17" s="157">
        <f>'Step 4 - Forecast Budget'!P17</f>
        <v>0</v>
      </c>
      <c r="X17" s="143">
        <f>(SUM(X8:X9)+SUM(X10:X12)+X15)*$J$17</f>
        <v>0</v>
      </c>
      <c r="Y17" s="186">
        <f t="shared" si="5"/>
        <v>0</v>
      </c>
      <c r="Z17" s="157">
        <f>'Step 4 - Forecast Budget'!Q17</f>
        <v>0</v>
      </c>
      <c r="AA17" s="143">
        <f>(SUM(AA8:AA9)+SUM(AA10:AA12)+AA15)*$J$17</f>
        <v>0</v>
      </c>
      <c r="AB17" s="186">
        <f t="shared" si="6"/>
        <v>0</v>
      </c>
      <c r="AC17" s="157">
        <f>'Step 4 - Forecast Budget'!R17</f>
        <v>0</v>
      </c>
      <c r="AD17" s="143">
        <f>(SUM(AD8:AD9)+SUM(AD10:AD12)+AD15)*$J$17</f>
        <v>0</v>
      </c>
      <c r="AE17" s="186">
        <f t="shared" si="7"/>
        <v>0</v>
      </c>
      <c r="AF17" s="157">
        <f>'Step 4 - Forecast Budget'!S17</f>
        <v>0</v>
      </c>
      <c r="AG17" s="143">
        <f>(SUM(AG8:AG9)+SUM(AG10:AG12)+AG15)*$J$17</f>
        <v>0</v>
      </c>
      <c r="AH17" s="186">
        <f t="shared" si="8"/>
        <v>0</v>
      </c>
      <c r="AI17" s="157">
        <f>'Step 4 - Forecast Budget'!T17</f>
        <v>0</v>
      </c>
      <c r="AJ17" s="143">
        <f>(SUM(AJ8:AJ9)+SUM(AJ10:AJ12)+AJ15)*$J$17</f>
        <v>0</v>
      </c>
      <c r="AK17" s="186">
        <f t="shared" si="9"/>
        <v>0</v>
      </c>
      <c r="AL17" s="157">
        <f>'Step 4 - Forecast Budget'!U17</f>
        <v>0</v>
      </c>
      <c r="AM17" s="143">
        <f>(SUM(AM8:AM9)+SUM(AM10:AM12)+AM15)*$J$17</f>
        <v>0</v>
      </c>
      <c r="AN17" s="186">
        <f t="shared" si="10"/>
        <v>0</v>
      </c>
      <c r="AO17" s="157">
        <f>'Step 4 - Forecast Budget'!V17</f>
        <v>0</v>
      </c>
      <c r="AP17" s="143">
        <f>(SUM(AP8:AP9)+SUM(AP10:AP12)+AP15)*$J$17</f>
        <v>0</v>
      </c>
      <c r="AQ17" s="186">
        <f t="shared" si="11"/>
        <v>0</v>
      </c>
      <c r="AR17" s="157">
        <f>'Step 4 - Forecast Budget'!W17</f>
        <v>0</v>
      </c>
      <c r="AS17" s="143">
        <f>(SUM(AS8:AS9)+SUM(AS10:AS12)+AS15)*$J$17</f>
        <v>0</v>
      </c>
      <c r="AT17" s="186">
        <f t="shared" si="12"/>
        <v>0</v>
      </c>
      <c r="AU17" s="157">
        <f>'Step 4 - Forecast Budget'!X17</f>
        <v>0</v>
      </c>
      <c r="AV17" s="143">
        <f>(SUM(AV8:AV9)+SUM(AV10:AV12)+AV15)*$J$17</f>
        <v>0</v>
      </c>
      <c r="AW17" s="186">
        <f t="shared" si="13"/>
        <v>0</v>
      </c>
    </row>
    <row r="18" spans="1:49" ht="15" customHeight="1">
      <c r="A18" s="478" t="s">
        <v>5</v>
      </c>
      <c r="B18" s="479"/>
      <c r="C18" s="479"/>
      <c r="D18" s="479"/>
      <c r="E18" s="479"/>
      <c r="F18" s="479"/>
      <c r="G18" s="479"/>
      <c r="H18" s="479"/>
      <c r="I18" s="479"/>
      <c r="J18" s="479"/>
      <c r="K18" s="144" t="e">
        <f>'Step 4 - Forecast Budget'!K18</f>
        <v>#DIV/0!</v>
      </c>
      <c r="L18" s="138">
        <f>SUM(L14:L17)</f>
        <v>0</v>
      </c>
      <c r="M18" s="188" t="e">
        <f t="shared" si="1"/>
        <v>#DIV/0!</v>
      </c>
      <c r="N18" s="187">
        <f>'Step 4 - Forecast Budget'!M18</f>
        <v>0</v>
      </c>
      <c r="O18" s="189">
        <f>SUM(O14:O17)</f>
        <v>0</v>
      </c>
      <c r="P18" s="188">
        <f t="shared" si="2"/>
        <v>0</v>
      </c>
      <c r="Q18" s="189">
        <f>'Step 4 - Forecast Budget'!N18</f>
        <v>0</v>
      </c>
      <c r="R18" s="138">
        <f>SUM(R14:R17)</f>
        <v>0</v>
      </c>
      <c r="S18" s="188">
        <f t="shared" si="3"/>
        <v>0</v>
      </c>
      <c r="T18" s="189">
        <f>'Step 4 - Forecast Budget'!O18</f>
        <v>0</v>
      </c>
      <c r="U18" s="138">
        <f>SUM(U14:U17)</f>
        <v>0</v>
      </c>
      <c r="V18" s="188">
        <f t="shared" si="4"/>
        <v>0</v>
      </c>
      <c r="W18" s="189">
        <f>'Step 4 - Forecast Budget'!P18</f>
        <v>0</v>
      </c>
      <c r="X18" s="138">
        <f>SUM(X14:X17)</f>
        <v>0</v>
      </c>
      <c r="Y18" s="188">
        <f t="shared" si="5"/>
        <v>0</v>
      </c>
      <c r="Z18" s="189">
        <f>'Step 4 - Forecast Budget'!Q18</f>
        <v>0</v>
      </c>
      <c r="AA18" s="138">
        <f>SUM(AA14:AA17)</f>
        <v>0</v>
      </c>
      <c r="AB18" s="188">
        <f t="shared" si="6"/>
        <v>0</v>
      </c>
      <c r="AC18" s="189">
        <f>'Step 4 - Forecast Budget'!R18</f>
        <v>0</v>
      </c>
      <c r="AD18" s="138">
        <f>SUM(AD14:AD17)</f>
        <v>0</v>
      </c>
      <c r="AE18" s="188">
        <f t="shared" si="7"/>
        <v>0</v>
      </c>
      <c r="AF18" s="189">
        <f>'Step 4 - Forecast Budget'!S18</f>
        <v>0</v>
      </c>
      <c r="AG18" s="138">
        <f>SUM(AG14:AG17)</f>
        <v>0</v>
      </c>
      <c r="AH18" s="188">
        <f t="shared" si="8"/>
        <v>0</v>
      </c>
      <c r="AI18" s="189">
        <f>'Step 4 - Forecast Budget'!T18</f>
        <v>0</v>
      </c>
      <c r="AJ18" s="138">
        <f>SUM(AJ14:AJ17)</f>
        <v>0</v>
      </c>
      <c r="AK18" s="188">
        <f t="shared" si="9"/>
        <v>0</v>
      </c>
      <c r="AL18" s="189">
        <f>'Step 4 - Forecast Budget'!U18</f>
        <v>0</v>
      </c>
      <c r="AM18" s="138">
        <f>SUM(AM14:AM17)</f>
        <v>0</v>
      </c>
      <c r="AN18" s="188">
        <f t="shared" si="10"/>
        <v>0</v>
      </c>
      <c r="AO18" s="189">
        <f>'Step 4 - Forecast Budget'!V18</f>
        <v>0</v>
      </c>
      <c r="AP18" s="138">
        <f>SUM(AP14:AP17)</f>
        <v>0</v>
      </c>
      <c r="AQ18" s="188">
        <f t="shared" si="11"/>
        <v>0</v>
      </c>
      <c r="AR18" s="189">
        <f>'Step 4 - Forecast Budget'!W18</f>
        <v>0</v>
      </c>
      <c r="AS18" s="138">
        <f>SUM(AS14:AS17)</f>
        <v>0</v>
      </c>
      <c r="AT18" s="188">
        <f t="shared" si="12"/>
        <v>0</v>
      </c>
      <c r="AU18" s="189">
        <f>'Step 4 - Forecast Budget'!X18</f>
        <v>0</v>
      </c>
      <c r="AV18" s="138">
        <f>SUM(AV14:AV17)</f>
        <v>0</v>
      </c>
      <c r="AW18" s="188">
        <f t="shared" si="13"/>
        <v>0</v>
      </c>
    </row>
    <row r="19" spans="1:49" s="14" customFormat="1" ht="8.25" customHeight="1">
      <c r="A19" s="146"/>
      <c r="B19" s="146"/>
      <c r="C19" s="146"/>
      <c r="D19" s="146"/>
      <c r="E19" s="146"/>
      <c r="F19" s="146"/>
      <c r="G19" s="146"/>
      <c r="H19" s="146"/>
      <c r="I19" s="146"/>
      <c r="J19" s="146"/>
      <c r="K19" s="190"/>
      <c r="L19" s="147"/>
      <c r="M19" s="146"/>
      <c r="N19" s="146"/>
      <c r="O19" s="146"/>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row>
    <row r="20" spans="1:49" s="168" customFormat="1" ht="22.5" customHeight="1">
      <c r="A20" s="480" t="s">
        <v>179</v>
      </c>
      <c r="B20" s="480"/>
      <c r="C20" s="480"/>
      <c r="D20" s="480"/>
      <c r="E20" s="480"/>
      <c r="F20" s="480"/>
      <c r="G20" s="480"/>
      <c r="H20" s="480"/>
      <c r="I20" s="480"/>
      <c r="J20" s="480"/>
      <c r="K20" s="191"/>
      <c r="L20" s="148"/>
      <c r="M20" s="255"/>
      <c r="N20" s="248"/>
      <c r="O20" s="248"/>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1"/>
    </row>
    <row r="21" spans="1:49" ht="15" customHeight="1">
      <c r="A21" s="468" t="str">
        <f>'Step 4 - Forecast Budget'!A21</f>
        <v>Wages</v>
      </c>
      <c r="B21" s="468"/>
      <c r="C21" s="468"/>
      <c r="D21" s="469"/>
      <c r="E21" s="469"/>
      <c r="F21" s="469"/>
      <c r="G21" s="469"/>
      <c r="H21" s="469"/>
      <c r="I21" s="469"/>
      <c r="J21" s="469"/>
      <c r="K21" s="185">
        <f>'Step 4 - Forecast Budget'!K21</f>
        <v>0</v>
      </c>
      <c r="L21" s="155">
        <f>SUM(O21+R21+U21+X21+AA21+AD21+AG21+AJ21+AM21+AP21+AS21+AV21)</f>
        <v>0</v>
      </c>
      <c r="M21" s="186">
        <f>K21-L21</f>
        <v>0</v>
      </c>
      <c r="N21" s="155">
        <f>'Step 4 - Forecast Budget'!M21</f>
        <v>0</v>
      </c>
      <c r="O21" s="131"/>
      <c r="P21" s="192">
        <f>N21-O21</f>
        <v>0</v>
      </c>
      <c r="Q21" s="157">
        <f>'Step 4 - Forecast Budget'!N21</f>
        <v>0</v>
      </c>
      <c r="R21" s="137"/>
      <c r="S21" s="192">
        <f>Q21-R21</f>
        <v>0</v>
      </c>
      <c r="T21" s="157">
        <f>'Step 4 - Forecast Budget'!O21</f>
        <v>0</v>
      </c>
      <c r="U21" s="137"/>
      <c r="V21" s="192">
        <f>T21-U21</f>
        <v>0</v>
      </c>
      <c r="W21" s="157">
        <f>'Step 4 - Forecast Budget'!P21</f>
        <v>0</v>
      </c>
      <c r="X21" s="137"/>
      <c r="Y21" s="192">
        <f>W21-X21</f>
        <v>0</v>
      </c>
      <c r="Z21" s="157">
        <f>'Step 4 - Forecast Budget'!Q21</f>
        <v>0</v>
      </c>
      <c r="AA21" s="141"/>
      <c r="AB21" s="193">
        <f>Z21-AA21</f>
        <v>0</v>
      </c>
      <c r="AC21" s="143">
        <f>'Step 4 - Forecast Budget'!R21</f>
        <v>0</v>
      </c>
      <c r="AD21" s="141"/>
      <c r="AE21" s="192">
        <f>AC21-AD21</f>
        <v>0</v>
      </c>
      <c r="AF21" s="157">
        <f>'Step 4 - Forecast Budget'!S21</f>
        <v>0</v>
      </c>
      <c r="AG21" s="137"/>
      <c r="AH21" s="192">
        <f>AF21-AG21</f>
        <v>0</v>
      </c>
      <c r="AI21" s="157">
        <f>'Step 4 - Forecast Budget'!T21</f>
        <v>0</v>
      </c>
      <c r="AJ21" s="137"/>
      <c r="AK21" s="192">
        <f>AI21-AJ21</f>
        <v>0</v>
      </c>
      <c r="AL21" s="157">
        <f>'Step 4 - Forecast Budget'!U21</f>
        <v>0</v>
      </c>
      <c r="AM21" s="137"/>
      <c r="AN21" s="192">
        <f>AL21-AM21</f>
        <v>0</v>
      </c>
      <c r="AO21" s="157">
        <f>'Step 4 - Forecast Budget'!V21</f>
        <v>0</v>
      </c>
      <c r="AP21" s="137"/>
      <c r="AQ21" s="192">
        <f>AO21-AP21</f>
        <v>0</v>
      </c>
      <c r="AR21" s="157">
        <f>'Step 4 - Forecast Budget'!W21</f>
        <v>0</v>
      </c>
      <c r="AS21" s="137"/>
      <c r="AT21" s="192">
        <f>AR21-AS21</f>
        <v>0</v>
      </c>
      <c r="AU21" s="157">
        <f>'Step 4 - Forecast Budget'!X21</f>
        <v>0</v>
      </c>
      <c r="AV21" s="137"/>
      <c r="AW21" s="194">
        <f>AU21-AV21</f>
        <v>0</v>
      </c>
    </row>
    <row r="22" spans="1:49" ht="15" customHeight="1">
      <c r="A22" s="468" t="str">
        <f>'Step 4 - Forecast Budget'!A22</f>
        <v>Animal health</v>
      </c>
      <c r="B22" s="468"/>
      <c r="C22" s="468"/>
      <c r="D22" s="469"/>
      <c r="E22" s="469"/>
      <c r="F22" s="469"/>
      <c r="G22" s="469"/>
      <c r="H22" s="469"/>
      <c r="I22" s="469"/>
      <c r="J22" s="469"/>
      <c r="K22" s="185">
        <f>'Step 4 - Forecast Budget'!K22</f>
        <v>0</v>
      </c>
      <c r="L22" s="155">
        <f aca="true" t="shared" si="14" ref="L22:L41">SUM(O22+R22+U22+X22+AA22+AD22+AG22+AJ22+AM22+AP22+AS22+AV22)</f>
        <v>0</v>
      </c>
      <c r="M22" s="186">
        <f aca="true" t="shared" si="15" ref="M22:M54">K22-L22</f>
        <v>0</v>
      </c>
      <c r="N22" s="155">
        <f>'Step 4 - Forecast Budget'!M22</f>
        <v>0</v>
      </c>
      <c r="O22" s="131"/>
      <c r="P22" s="192">
        <f aca="true" t="shared" si="16" ref="P22:P54">N22-O22</f>
        <v>0</v>
      </c>
      <c r="Q22" s="157">
        <f>'Step 4 - Forecast Budget'!N22</f>
        <v>0</v>
      </c>
      <c r="R22" s="137"/>
      <c r="S22" s="192">
        <f aca="true" t="shared" si="17" ref="S22:S54">Q22-R22</f>
        <v>0</v>
      </c>
      <c r="T22" s="157">
        <f>'Step 4 - Forecast Budget'!O22</f>
        <v>0</v>
      </c>
      <c r="U22" s="137"/>
      <c r="V22" s="192">
        <f aca="true" t="shared" si="18" ref="V22:V54">T22-U22</f>
        <v>0</v>
      </c>
      <c r="W22" s="157">
        <f>'Step 4 - Forecast Budget'!P22</f>
        <v>0</v>
      </c>
      <c r="X22" s="137"/>
      <c r="Y22" s="192">
        <f aca="true" t="shared" si="19" ref="Y22:Y54">W22-X22</f>
        <v>0</v>
      </c>
      <c r="Z22" s="157">
        <f>'Step 4 - Forecast Budget'!Q22</f>
        <v>0</v>
      </c>
      <c r="AA22" s="141"/>
      <c r="AB22" s="193">
        <f aca="true" t="shared" si="20" ref="AB22:AB54">Z22-AA22</f>
        <v>0</v>
      </c>
      <c r="AC22" s="143">
        <f>'Step 4 - Forecast Budget'!R22</f>
        <v>0</v>
      </c>
      <c r="AD22" s="152"/>
      <c r="AE22" s="192">
        <f aca="true" t="shared" si="21" ref="AE22:AE54">AC22-AD22</f>
        <v>0</v>
      </c>
      <c r="AF22" s="157">
        <f>'Step 4 - Forecast Budget'!S22</f>
        <v>0</v>
      </c>
      <c r="AG22" s="137"/>
      <c r="AH22" s="192">
        <f aca="true" t="shared" si="22" ref="AH22:AH54">AF22-AG22</f>
        <v>0</v>
      </c>
      <c r="AI22" s="157">
        <f>'Step 4 - Forecast Budget'!T22</f>
        <v>0</v>
      </c>
      <c r="AJ22" s="137"/>
      <c r="AK22" s="192">
        <f aca="true" t="shared" si="23" ref="AK22:AK54">AI22-AJ22</f>
        <v>0</v>
      </c>
      <c r="AL22" s="157">
        <f>'Step 4 - Forecast Budget'!U22</f>
        <v>0</v>
      </c>
      <c r="AM22" s="137"/>
      <c r="AN22" s="192">
        <f aca="true" t="shared" si="24" ref="AN22:AN54">AL22-AM22</f>
        <v>0</v>
      </c>
      <c r="AO22" s="157">
        <f>'Step 4 - Forecast Budget'!V22</f>
        <v>0</v>
      </c>
      <c r="AP22" s="137"/>
      <c r="AQ22" s="192">
        <f aca="true" t="shared" si="25" ref="AQ22:AQ54">AO22-AP22</f>
        <v>0</v>
      </c>
      <c r="AR22" s="157">
        <f>'Step 4 - Forecast Budget'!W22</f>
        <v>0</v>
      </c>
      <c r="AS22" s="137"/>
      <c r="AT22" s="192">
        <f aca="true" t="shared" si="26" ref="AT22:AT54">AR22-AS22</f>
        <v>0</v>
      </c>
      <c r="AU22" s="157">
        <f>'Step 4 - Forecast Budget'!X22</f>
        <v>0</v>
      </c>
      <c r="AV22" s="137"/>
      <c r="AW22" s="194">
        <f aca="true" t="shared" si="27" ref="AW22:AW54">AU22-AV22</f>
        <v>0</v>
      </c>
    </row>
    <row r="23" spans="1:49" ht="15" customHeight="1">
      <c r="A23" s="468" t="str">
        <f>'Step 4 - Forecast Budget'!A23</f>
        <v>Breeding and herd improvement</v>
      </c>
      <c r="B23" s="468"/>
      <c r="C23" s="468"/>
      <c r="D23" s="469"/>
      <c r="E23" s="469"/>
      <c r="F23" s="469"/>
      <c r="G23" s="469"/>
      <c r="H23" s="469"/>
      <c r="I23" s="469"/>
      <c r="J23" s="469"/>
      <c r="K23" s="185">
        <f>'Step 4 - Forecast Budget'!K23</f>
        <v>0</v>
      </c>
      <c r="L23" s="155">
        <f t="shared" si="14"/>
        <v>0</v>
      </c>
      <c r="M23" s="186">
        <f t="shared" si="15"/>
        <v>0</v>
      </c>
      <c r="N23" s="155">
        <f>'Step 4 - Forecast Budget'!M23</f>
        <v>0</v>
      </c>
      <c r="O23" s="131"/>
      <c r="P23" s="192">
        <f t="shared" si="16"/>
        <v>0</v>
      </c>
      <c r="Q23" s="157">
        <f>'Step 4 - Forecast Budget'!N23</f>
        <v>0</v>
      </c>
      <c r="R23" s="137"/>
      <c r="S23" s="192">
        <f t="shared" si="17"/>
        <v>0</v>
      </c>
      <c r="T23" s="157">
        <f>'Step 4 - Forecast Budget'!O23</f>
        <v>0</v>
      </c>
      <c r="U23" s="137"/>
      <c r="V23" s="192">
        <f t="shared" si="18"/>
        <v>0</v>
      </c>
      <c r="W23" s="157">
        <f>'Step 4 - Forecast Budget'!P23</f>
        <v>0</v>
      </c>
      <c r="X23" s="137"/>
      <c r="Y23" s="192">
        <f t="shared" si="19"/>
        <v>0</v>
      </c>
      <c r="Z23" s="157">
        <f>'Step 4 - Forecast Budget'!Q23</f>
        <v>0</v>
      </c>
      <c r="AA23" s="141"/>
      <c r="AB23" s="193">
        <f t="shared" si="20"/>
        <v>0</v>
      </c>
      <c r="AC23" s="143">
        <f>'Step 4 - Forecast Budget'!R23</f>
        <v>0</v>
      </c>
      <c r="AD23" s="152"/>
      <c r="AE23" s="192">
        <f t="shared" si="21"/>
        <v>0</v>
      </c>
      <c r="AF23" s="157">
        <f>'Step 4 - Forecast Budget'!S23</f>
        <v>0</v>
      </c>
      <c r="AG23" s="137"/>
      <c r="AH23" s="192">
        <f t="shared" si="22"/>
        <v>0</v>
      </c>
      <c r="AI23" s="157">
        <f>'Step 4 - Forecast Budget'!T23</f>
        <v>0</v>
      </c>
      <c r="AJ23" s="137"/>
      <c r="AK23" s="192">
        <f t="shared" si="23"/>
        <v>0</v>
      </c>
      <c r="AL23" s="157">
        <f>'Step 4 - Forecast Budget'!U23</f>
        <v>0</v>
      </c>
      <c r="AM23" s="137"/>
      <c r="AN23" s="192">
        <f t="shared" si="24"/>
        <v>0</v>
      </c>
      <c r="AO23" s="157">
        <f>'Step 4 - Forecast Budget'!V23</f>
        <v>0</v>
      </c>
      <c r="AP23" s="137"/>
      <c r="AQ23" s="192">
        <f t="shared" si="25"/>
        <v>0</v>
      </c>
      <c r="AR23" s="157">
        <f>'Step 4 - Forecast Budget'!W23</f>
        <v>0</v>
      </c>
      <c r="AS23" s="137"/>
      <c r="AT23" s="192">
        <f t="shared" si="26"/>
        <v>0</v>
      </c>
      <c r="AU23" s="157">
        <f>'Step 4 - Forecast Budget'!X23</f>
        <v>0</v>
      </c>
      <c r="AV23" s="137"/>
      <c r="AW23" s="194">
        <f t="shared" si="27"/>
        <v>0</v>
      </c>
    </row>
    <row r="24" spans="1:49" ht="15" customHeight="1">
      <c r="A24" s="468" t="str">
        <f>'Step 4 - Forecast Budget'!A24</f>
        <v>Farm dairy</v>
      </c>
      <c r="B24" s="468"/>
      <c r="C24" s="468"/>
      <c r="D24" s="469"/>
      <c r="E24" s="469"/>
      <c r="F24" s="469"/>
      <c r="G24" s="469"/>
      <c r="H24" s="469"/>
      <c r="I24" s="469"/>
      <c r="J24" s="469"/>
      <c r="K24" s="185">
        <f>'Step 4 - Forecast Budget'!K24</f>
        <v>0</v>
      </c>
      <c r="L24" s="155">
        <f t="shared" si="14"/>
        <v>0</v>
      </c>
      <c r="M24" s="186">
        <f t="shared" si="15"/>
        <v>0</v>
      </c>
      <c r="N24" s="155">
        <f>'Step 4 - Forecast Budget'!M24</f>
        <v>0</v>
      </c>
      <c r="O24" s="131"/>
      <c r="P24" s="192">
        <f t="shared" si="16"/>
        <v>0</v>
      </c>
      <c r="Q24" s="157">
        <f>'Step 4 - Forecast Budget'!N24</f>
        <v>0</v>
      </c>
      <c r="R24" s="137"/>
      <c r="S24" s="192">
        <f t="shared" si="17"/>
        <v>0</v>
      </c>
      <c r="T24" s="157">
        <f>'Step 4 - Forecast Budget'!O24</f>
        <v>0</v>
      </c>
      <c r="U24" s="137"/>
      <c r="V24" s="192">
        <f t="shared" si="18"/>
        <v>0</v>
      </c>
      <c r="W24" s="157">
        <f>'Step 4 - Forecast Budget'!P24</f>
        <v>0</v>
      </c>
      <c r="X24" s="137"/>
      <c r="Y24" s="192">
        <f t="shared" si="19"/>
        <v>0</v>
      </c>
      <c r="Z24" s="157">
        <f>'Step 4 - Forecast Budget'!Q24</f>
        <v>0</v>
      </c>
      <c r="AA24" s="141"/>
      <c r="AB24" s="193">
        <f t="shared" si="20"/>
        <v>0</v>
      </c>
      <c r="AC24" s="143">
        <f>'Step 4 - Forecast Budget'!R24</f>
        <v>0</v>
      </c>
      <c r="AD24" s="152"/>
      <c r="AE24" s="192">
        <f t="shared" si="21"/>
        <v>0</v>
      </c>
      <c r="AF24" s="157">
        <f>'Step 4 - Forecast Budget'!S24</f>
        <v>0</v>
      </c>
      <c r="AG24" s="137"/>
      <c r="AH24" s="192">
        <f t="shared" si="22"/>
        <v>0</v>
      </c>
      <c r="AI24" s="157">
        <f>'Step 4 - Forecast Budget'!T24</f>
        <v>0</v>
      </c>
      <c r="AJ24" s="137"/>
      <c r="AK24" s="192">
        <f t="shared" si="23"/>
        <v>0</v>
      </c>
      <c r="AL24" s="157">
        <f>'Step 4 - Forecast Budget'!U24</f>
        <v>0</v>
      </c>
      <c r="AM24" s="137"/>
      <c r="AN24" s="192">
        <f t="shared" si="24"/>
        <v>0</v>
      </c>
      <c r="AO24" s="157">
        <f>'Step 4 - Forecast Budget'!V24</f>
        <v>0</v>
      </c>
      <c r="AP24" s="137"/>
      <c r="AQ24" s="192">
        <f t="shared" si="25"/>
        <v>0</v>
      </c>
      <c r="AR24" s="157">
        <f>'Step 4 - Forecast Budget'!W24</f>
        <v>0</v>
      </c>
      <c r="AS24" s="137"/>
      <c r="AT24" s="192">
        <f t="shared" si="26"/>
        <v>0</v>
      </c>
      <c r="AU24" s="157">
        <f>'Step 4 - Forecast Budget'!X24</f>
        <v>0</v>
      </c>
      <c r="AV24" s="137"/>
      <c r="AW24" s="194">
        <f t="shared" si="27"/>
        <v>0</v>
      </c>
    </row>
    <row r="25" spans="1:49" ht="15" customHeight="1">
      <c r="A25" s="468" t="str">
        <f>'Step 4 - Forecast Budget'!A25</f>
        <v>Electricity (farm dairy, water supply)</v>
      </c>
      <c r="B25" s="468"/>
      <c r="C25" s="468"/>
      <c r="D25" s="469"/>
      <c r="E25" s="469"/>
      <c r="F25" s="469"/>
      <c r="G25" s="469"/>
      <c r="H25" s="469"/>
      <c r="I25" s="469"/>
      <c r="J25" s="469"/>
      <c r="K25" s="185">
        <f>'Step 4 - Forecast Budget'!K25</f>
        <v>0</v>
      </c>
      <c r="L25" s="155">
        <f t="shared" si="14"/>
        <v>0</v>
      </c>
      <c r="M25" s="186">
        <f t="shared" si="15"/>
        <v>0</v>
      </c>
      <c r="N25" s="155">
        <f>'Step 4 - Forecast Budget'!M25</f>
        <v>0</v>
      </c>
      <c r="O25" s="131"/>
      <c r="P25" s="192">
        <f t="shared" si="16"/>
        <v>0</v>
      </c>
      <c r="Q25" s="157">
        <f>'Step 4 - Forecast Budget'!N25</f>
        <v>0</v>
      </c>
      <c r="R25" s="137"/>
      <c r="S25" s="192">
        <f t="shared" si="17"/>
        <v>0</v>
      </c>
      <c r="T25" s="157">
        <f>'Step 4 - Forecast Budget'!O25</f>
        <v>0</v>
      </c>
      <c r="U25" s="137"/>
      <c r="V25" s="192">
        <f t="shared" si="18"/>
        <v>0</v>
      </c>
      <c r="W25" s="157">
        <f>'Step 4 - Forecast Budget'!P25</f>
        <v>0</v>
      </c>
      <c r="X25" s="137"/>
      <c r="Y25" s="192">
        <f t="shared" si="19"/>
        <v>0</v>
      </c>
      <c r="Z25" s="157">
        <f>'Step 4 - Forecast Budget'!Q25</f>
        <v>0</v>
      </c>
      <c r="AA25" s="141"/>
      <c r="AB25" s="193">
        <f t="shared" si="20"/>
        <v>0</v>
      </c>
      <c r="AC25" s="143">
        <f>'Step 4 - Forecast Budget'!R25</f>
        <v>0</v>
      </c>
      <c r="AD25" s="152"/>
      <c r="AE25" s="192">
        <f t="shared" si="21"/>
        <v>0</v>
      </c>
      <c r="AF25" s="157">
        <f>'Step 4 - Forecast Budget'!S25</f>
        <v>0</v>
      </c>
      <c r="AG25" s="137"/>
      <c r="AH25" s="192">
        <f t="shared" si="22"/>
        <v>0</v>
      </c>
      <c r="AI25" s="157">
        <f>'Step 4 - Forecast Budget'!T25</f>
        <v>0</v>
      </c>
      <c r="AJ25" s="137"/>
      <c r="AK25" s="192">
        <f t="shared" si="23"/>
        <v>0</v>
      </c>
      <c r="AL25" s="157">
        <f>'Step 4 - Forecast Budget'!U25</f>
        <v>0</v>
      </c>
      <c r="AM25" s="137"/>
      <c r="AN25" s="192">
        <f t="shared" si="24"/>
        <v>0</v>
      </c>
      <c r="AO25" s="157">
        <f>'Step 4 - Forecast Budget'!V25</f>
        <v>0</v>
      </c>
      <c r="AP25" s="137"/>
      <c r="AQ25" s="192">
        <f t="shared" si="25"/>
        <v>0</v>
      </c>
      <c r="AR25" s="157">
        <f>'Step 4 - Forecast Budget'!W25</f>
        <v>0</v>
      </c>
      <c r="AS25" s="137"/>
      <c r="AT25" s="192">
        <f t="shared" si="26"/>
        <v>0</v>
      </c>
      <c r="AU25" s="157">
        <f>'Step 4 - Forecast Budget'!X25</f>
        <v>0</v>
      </c>
      <c r="AV25" s="137"/>
      <c r="AW25" s="194">
        <f t="shared" si="27"/>
        <v>0</v>
      </c>
    </row>
    <row r="26" spans="1:49" ht="15" customHeight="1">
      <c r="A26" s="468" t="str">
        <f>'Step 4 - Forecast Budget'!A26</f>
        <v>Supplements made (incl. Contractors)</v>
      </c>
      <c r="B26" s="468"/>
      <c r="C26" s="468"/>
      <c r="D26" s="469"/>
      <c r="E26" s="469"/>
      <c r="F26" s="469"/>
      <c r="G26" s="469"/>
      <c r="H26" s="469"/>
      <c r="I26" s="469"/>
      <c r="J26" s="469"/>
      <c r="K26" s="185">
        <f>'Step 4 - Forecast Budget'!K26</f>
        <v>0</v>
      </c>
      <c r="L26" s="155">
        <f t="shared" si="14"/>
        <v>0</v>
      </c>
      <c r="M26" s="186">
        <f t="shared" si="15"/>
        <v>0</v>
      </c>
      <c r="N26" s="155">
        <f>'Step 4 - Forecast Budget'!M26</f>
        <v>0</v>
      </c>
      <c r="O26" s="131"/>
      <c r="P26" s="192">
        <f t="shared" si="16"/>
        <v>0</v>
      </c>
      <c r="Q26" s="157">
        <f>'Step 4 - Forecast Budget'!N26</f>
        <v>0</v>
      </c>
      <c r="R26" s="137"/>
      <c r="S26" s="192">
        <f t="shared" si="17"/>
        <v>0</v>
      </c>
      <c r="T26" s="157">
        <f>'Step 4 - Forecast Budget'!O26</f>
        <v>0</v>
      </c>
      <c r="U26" s="137"/>
      <c r="V26" s="192">
        <f t="shared" si="18"/>
        <v>0</v>
      </c>
      <c r="W26" s="157">
        <f>'Step 4 - Forecast Budget'!P26</f>
        <v>0</v>
      </c>
      <c r="X26" s="137"/>
      <c r="Y26" s="192">
        <f t="shared" si="19"/>
        <v>0</v>
      </c>
      <c r="Z26" s="157">
        <f>'Step 4 - Forecast Budget'!Q26</f>
        <v>0</v>
      </c>
      <c r="AA26" s="141"/>
      <c r="AB26" s="193">
        <f t="shared" si="20"/>
        <v>0</v>
      </c>
      <c r="AC26" s="143">
        <f>'Step 4 - Forecast Budget'!R26</f>
        <v>0</v>
      </c>
      <c r="AD26" s="152"/>
      <c r="AE26" s="192">
        <f t="shared" si="21"/>
        <v>0</v>
      </c>
      <c r="AF26" s="157">
        <f>'Step 4 - Forecast Budget'!S26</f>
        <v>0</v>
      </c>
      <c r="AG26" s="137"/>
      <c r="AH26" s="192">
        <f t="shared" si="22"/>
        <v>0</v>
      </c>
      <c r="AI26" s="157">
        <f>'Step 4 - Forecast Budget'!T26</f>
        <v>0</v>
      </c>
      <c r="AJ26" s="137"/>
      <c r="AK26" s="192">
        <f t="shared" si="23"/>
        <v>0</v>
      </c>
      <c r="AL26" s="157">
        <f>'Step 4 - Forecast Budget'!U26</f>
        <v>0</v>
      </c>
      <c r="AM26" s="137"/>
      <c r="AN26" s="192">
        <f t="shared" si="24"/>
        <v>0</v>
      </c>
      <c r="AO26" s="157">
        <f>'Step 4 - Forecast Budget'!V26</f>
        <v>0</v>
      </c>
      <c r="AP26" s="137"/>
      <c r="AQ26" s="192">
        <f t="shared" si="25"/>
        <v>0</v>
      </c>
      <c r="AR26" s="157">
        <f>'Step 4 - Forecast Budget'!W26</f>
        <v>0</v>
      </c>
      <c r="AS26" s="137"/>
      <c r="AT26" s="192">
        <f t="shared" si="26"/>
        <v>0</v>
      </c>
      <c r="AU26" s="157">
        <f>'Step 4 - Forecast Budget'!X26</f>
        <v>0</v>
      </c>
      <c r="AV26" s="137"/>
      <c r="AW26" s="194">
        <f t="shared" si="27"/>
        <v>0</v>
      </c>
    </row>
    <row r="27" spans="1:49" ht="15" customHeight="1">
      <c r="A27" s="468" t="str">
        <f>'Step 4 - Forecast Budget'!A27</f>
        <v>Supplements purchased</v>
      </c>
      <c r="B27" s="468"/>
      <c r="C27" s="468"/>
      <c r="D27" s="469"/>
      <c r="E27" s="469"/>
      <c r="F27" s="469"/>
      <c r="G27" s="469"/>
      <c r="H27" s="469"/>
      <c r="I27" s="469"/>
      <c r="J27" s="469"/>
      <c r="K27" s="185">
        <f>'Step 4 - Forecast Budget'!K27</f>
        <v>0</v>
      </c>
      <c r="L27" s="155">
        <f t="shared" si="14"/>
        <v>0</v>
      </c>
      <c r="M27" s="186">
        <f t="shared" si="15"/>
        <v>0</v>
      </c>
      <c r="N27" s="155">
        <f>'Step 4 - Forecast Budget'!M27</f>
        <v>0</v>
      </c>
      <c r="O27" s="131"/>
      <c r="P27" s="192">
        <f t="shared" si="16"/>
        <v>0</v>
      </c>
      <c r="Q27" s="157">
        <f>'Step 4 - Forecast Budget'!N27</f>
        <v>0</v>
      </c>
      <c r="R27" s="137"/>
      <c r="S27" s="192">
        <f t="shared" si="17"/>
        <v>0</v>
      </c>
      <c r="T27" s="157">
        <f>'Step 4 - Forecast Budget'!O27</f>
        <v>0</v>
      </c>
      <c r="U27" s="137"/>
      <c r="V27" s="192">
        <f t="shared" si="18"/>
        <v>0</v>
      </c>
      <c r="W27" s="157">
        <f>'Step 4 - Forecast Budget'!P27</f>
        <v>0</v>
      </c>
      <c r="X27" s="137"/>
      <c r="Y27" s="192">
        <f t="shared" si="19"/>
        <v>0</v>
      </c>
      <c r="Z27" s="157">
        <f>'Step 4 - Forecast Budget'!Q27</f>
        <v>0</v>
      </c>
      <c r="AA27" s="141"/>
      <c r="AB27" s="193">
        <f t="shared" si="20"/>
        <v>0</v>
      </c>
      <c r="AC27" s="143">
        <f>'Step 4 - Forecast Budget'!R27</f>
        <v>0</v>
      </c>
      <c r="AD27" s="152"/>
      <c r="AE27" s="192">
        <f t="shared" si="21"/>
        <v>0</v>
      </c>
      <c r="AF27" s="157">
        <f>'Step 4 - Forecast Budget'!S27</f>
        <v>0</v>
      </c>
      <c r="AG27" s="137"/>
      <c r="AH27" s="192">
        <f t="shared" si="22"/>
        <v>0</v>
      </c>
      <c r="AI27" s="157">
        <f>'Step 4 - Forecast Budget'!T27</f>
        <v>0</v>
      </c>
      <c r="AJ27" s="137"/>
      <c r="AK27" s="192">
        <f t="shared" si="23"/>
        <v>0</v>
      </c>
      <c r="AL27" s="157">
        <f>'Step 4 - Forecast Budget'!U27</f>
        <v>0</v>
      </c>
      <c r="AM27" s="137"/>
      <c r="AN27" s="192">
        <f t="shared" si="24"/>
        <v>0</v>
      </c>
      <c r="AO27" s="157">
        <f>'Step 4 - Forecast Budget'!V27</f>
        <v>0</v>
      </c>
      <c r="AP27" s="137"/>
      <c r="AQ27" s="192">
        <f t="shared" si="25"/>
        <v>0</v>
      </c>
      <c r="AR27" s="157">
        <f>'Step 4 - Forecast Budget'!W27</f>
        <v>0</v>
      </c>
      <c r="AS27" s="137"/>
      <c r="AT27" s="192">
        <f t="shared" si="26"/>
        <v>0</v>
      </c>
      <c r="AU27" s="157">
        <f>'Step 4 - Forecast Budget'!X27</f>
        <v>0</v>
      </c>
      <c r="AV27" s="137"/>
      <c r="AW27" s="194">
        <f t="shared" si="27"/>
        <v>0</v>
      </c>
    </row>
    <row r="28" spans="1:49" ht="15" customHeight="1">
      <c r="A28" s="468" t="str">
        <f>'Step 4 - Forecast Budget'!A28</f>
        <v>Young and dry stock grazing</v>
      </c>
      <c r="B28" s="468"/>
      <c r="C28" s="468"/>
      <c r="D28" s="469"/>
      <c r="E28" s="469"/>
      <c r="F28" s="469"/>
      <c r="G28" s="469"/>
      <c r="H28" s="469"/>
      <c r="I28" s="469"/>
      <c r="J28" s="469"/>
      <c r="K28" s="185">
        <f>'Step 4 - Forecast Budget'!K28</f>
        <v>0</v>
      </c>
      <c r="L28" s="155">
        <f t="shared" si="14"/>
        <v>0</v>
      </c>
      <c r="M28" s="186">
        <f t="shared" si="15"/>
        <v>0</v>
      </c>
      <c r="N28" s="155">
        <f>'Step 4 - Forecast Budget'!M28</f>
        <v>0</v>
      </c>
      <c r="O28" s="131"/>
      <c r="P28" s="192">
        <f t="shared" si="16"/>
        <v>0</v>
      </c>
      <c r="Q28" s="157">
        <f>'Step 4 - Forecast Budget'!N28</f>
        <v>0</v>
      </c>
      <c r="R28" s="137"/>
      <c r="S28" s="192">
        <f t="shared" si="17"/>
        <v>0</v>
      </c>
      <c r="T28" s="157">
        <f>'Step 4 - Forecast Budget'!O28</f>
        <v>0</v>
      </c>
      <c r="U28" s="137"/>
      <c r="V28" s="192">
        <f t="shared" si="18"/>
        <v>0</v>
      </c>
      <c r="W28" s="157">
        <f>'Step 4 - Forecast Budget'!P28</f>
        <v>0</v>
      </c>
      <c r="X28" s="137"/>
      <c r="Y28" s="192">
        <f t="shared" si="19"/>
        <v>0</v>
      </c>
      <c r="Z28" s="157">
        <f>'Step 4 - Forecast Budget'!Q28</f>
        <v>0</v>
      </c>
      <c r="AA28" s="141"/>
      <c r="AB28" s="193">
        <f t="shared" si="20"/>
        <v>0</v>
      </c>
      <c r="AC28" s="143">
        <f>'Step 4 - Forecast Budget'!R28</f>
        <v>0</v>
      </c>
      <c r="AD28" s="152"/>
      <c r="AE28" s="192">
        <f t="shared" si="21"/>
        <v>0</v>
      </c>
      <c r="AF28" s="157">
        <f>'Step 4 - Forecast Budget'!S28</f>
        <v>0</v>
      </c>
      <c r="AG28" s="137"/>
      <c r="AH28" s="192">
        <f t="shared" si="22"/>
        <v>0</v>
      </c>
      <c r="AI28" s="157">
        <f>'Step 4 - Forecast Budget'!T28</f>
        <v>0</v>
      </c>
      <c r="AJ28" s="137"/>
      <c r="AK28" s="192">
        <f t="shared" si="23"/>
        <v>0</v>
      </c>
      <c r="AL28" s="157">
        <f>'Step 4 - Forecast Budget'!U28</f>
        <v>0</v>
      </c>
      <c r="AM28" s="137"/>
      <c r="AN28" s="192">
        <f t="shared" si="24"/>
        <v>0</v>
      </c>
      <c r="AO28" s="157">
        <f>'Step 4 - Forecast Budget'!V28</f>
        <v>0</v>
      </c>
      <c r="AP28" s="137"/>
      <c r="AQ28" s="192">
        <f t="shared" si="25"/>
        <v>0</v>
      </c>
      <c r="AR28" s="157">
        <f>'Step 4 - Forecast Budget'!W28</f>
        <v>0</v>
      </c>
      <c r="AS28" s="137"/>
      <c r="AT28" s="192">
        <f t="shared" si="26"/>
        <v>0</v>
      </c>
      <c r="AU28" s="157">
        <f>'Step 4 - Forecast Budget'!X28</f>
        <v>0</v>
      </c>
      <c r="AV28" s="137"/>
      <c r="AW28" s="194">
        <f t="shared" si="27"/>
        <v>0</v>
      </c>
    </row>
    <row r="29" spans="1:49" ht="15" customHeight="1">
      <c r="A29" s="468" t="str">
        <f>'Step 4 - Forecast Budget'!A29</f>
        <v>Winter cow grazing</v>
      </c>
      <c r="B29" s="468"/>
      <c r="C29" s="468"/>
      <c r="D29" s="469"/>
      <c r="E29" s="469"/>
      <c r="F29" s="469"/>
      <c r="G29" s="469"/>
      <c r="H29" s="469"/>
      <c r="I29" s="469"/>
      <c r="J29" s="469"/>
      <c r="K29" s="185">
        <f>'Step 4 - Forecast Budget'!K29</f>
        <v>0</v>
      </c>
      <c r="L29" s="155">
        <f t="shared" si="14"/>
        <v>0</v>
      </c>
      <c r="M29" s="186">
        <f t="shared" si="15"/>
        <v>0</v>
      </c>
      <c r="N29" s="155">
        <f>'Step 4 - Forecast Budget'!M29</f>
        <v>0</v>
      </c>
      <c r="O29" s="131"/>
      <c r="P29" s="192">
        <f t="shared" si="16"/>
        <v>0</v>
      </c>
      <c r="Q29" s="157">
        <f>'Step 4 - Forecast Budget'!N29</f>
        <v>0</v>
      </c>
      <c r="R29" s="137"/>
      <c r="S29" s="192">
        <f t="shared" si="17"/>
        <v>0</v>
      </c>
      <c r="T29" s="157">
        <f>'Step 4 - Forecast Budget'!O29</f>
        <v>0</v>
      </c>
      <c r="U29" s="137"/>
      <c r="V29" s="192">
        <f t="shared" si="18"/>
        <v>0</v>
      </c>
      <c r="W29" s="157">
        <f>'Step 4 - Forecast Budget'!P29</f>
        <v>0</v>
      </c>
      <c r="X29" s="137"/>
      <c r="Y29" s="192">
        <f t="shared" si="19"/>
        <v>0</v>
      </c>
      <c r="Z29" s="157">
        <f>'Step 4 - Forecast Budget'!Q29</f>
        <v>0</v>
      </c>
      <c r="AA29" s="141"/>
      <c r="AB29" s="193">
        <f t="shared" si="20"/>
        <v>0</v>
      </c>
      <c r="AC29" s="143">
        <f>'Step 4 - Forecast Budget'!R29</f>
        <v>0</v>
      </c>
      <c r="AD29" s="152"/>
      <c r="AE29" s="192">
        <f t="shared" si="21"/>
        <v>0</v>
      </c>
      <c r="AF29" s="157">
        <f>'Step 4 - Forecast Budget'!S29</f>
        <v>0</v>
      </c>
      <c r="AG29" s="137"/>
      <c r="AH29" s="192">
        <f t="shared" si="22"/>
        <v>0</v>
      </c>
      <c r="AI29" s="157">
        <f>'Step 4 - Forecast Budget'!T29</f>
        <v>0</v>
      </c>
      <c r="AJ29" s="137"/>
      <c r="AK29" s="192">
        <f t="shared" si="23"/>
        <v>0</v>
      </c>
      <c r="AL29" s="157">
        <f>'Step 4 - Forecast Budget'!U29</f>
        <v>0</v>
      </c>
      <c r="AM29" s="137"/>
      <c r="AN29" s="192">
        <f t="shared" si="24"/>
        <v>0</v>
      </c>
      <c r="AO29" s="157">
        <f>'Step 4 - Forecast Budget'!V29</f>
        <v>0</v>
      </c>
      <c r="AP29" s="137"/>
      <c r="AQ29" s="192">
        <f t="shared" si="25"/>
        <v>0</v>
      </c>
      <c r="AR29" s="157">
        <f>'Step 4 - Forecast Budget'!W29</f>
        <v>0</v>
      </c>
      <c r="AS29" s="137"/>
      <c r="AT29" s="192">
        <f t="shared" si="26"/>
        <v>0</v>
      </c>
      <c r="AU29" s="157">
        <f>'Step 4 - Forecast Budget'!X29</f>
        <v>0</v>
      </c>
      <c r="AV29" s="137"/>
      <c r="AW29" s="194">
        <f t="shared" si="27"/>
        <v>0</v>
      </c>
    </row>
    <row r="30" spans="1:49" ht="15" customHeight="1">
      <c r="A30" s="468" t="str">
        <f>'Step 4 - Forecast Budget'!A30</f>
        <v>Run-off lease</v>
      </c>
      <c r="B30" s="468"/>
      <c r="C30" s="468"/>
      <c r="D30" s="469"/>
      <c r="E30" s="469"/>
      <c r="F30" s="469"/>
      <c r="G30" s="469"/>
      <c r="H30" s="469"/>
      <c r="I30" s="469"/>
      <c r="J30" s="469"/>
      <c r="K30" s="185">
        <f>'Step 4 - Forecast Budget'!K30</f>
        <v>0</v>
      </c>
      <c r="L30" s="155">
        <f t="shared" si="14"/>
        <v>0</v>
      </c>
      <c r="M30" s="186">
        <f t="shared" si="15"/>
        <v>0</v>
      </c>
      <c r="N30" s="155">
        <f>'Step 4 - Forecast Budget'!M30</f>
        <v>0</v>
      </c>
      <c r="O30" s="131"/>
      <c r="P30" s="192">
        <f t="shared" si="16"/>
        <v>0</v>
      </c>
      <c r="Q30" s="157">
        <f>'Step 4 - Forecast Budget'!N30</f>
        <v>0</v>
      </c>
      <c r="R30" s="137"/>
      <c r="S30" s="192">
        <f t="shared" si="17"/>
        <v>0</v>
      </c>
      <c r="T30" s="157">
        <f>'Step 4 - Forecast Budget'!O30</f>
        <v>0</v>
      </c>
      <c r="U30" s="137"/>
      <c r="V30" s="192">
        <f t="shared" si="18"/>
        <v>0</v>
      </c>
      <c r="W30" s="157">
        <f>'Step 4 - Forecast Budget'!P30</f>
        <v>0</v>
      </c>
      <c r="X30" s="137"/>
      <c r="Y30" s="192">
        <f t="shared" si="19"/>
        <v>0</v>
      </c>
      <c r="Z30" s="157">
        <f>'Step 4 - Forecast Budget'!Q30</f>
        <v>0</v>
      </c>
      <c r="AA30" s="141"/>
      <c r="AB30" s="193">
        <f t="shared" si="20"/>
        <v>0</v>
      </c>
      <c r="AC30" s="143">
        <f>'Step 4 - Forecast Budget'!R30</f>
        <v>0</v>
      </c>
      <c r="AD30" s="152"/>
      <c r="AE30" s="192">
        <f t="shared" si="21"/>
        <v>0</v>
      </c>
      <c r="AF30" s="157">
        <f>'Step 4 - Forecast Budget'!S30</f>
        <v>0</v>
      </c>
      <c r="AG30" s="137"/>
      <c r="AH30" s="192">
        <f t="shared" si="22"/>
        <v>0</v>
      </c>
      <c r="AI30" s="157">
        <f>'Step 4 - Forecast Budget'!T30</f>
        <v>0</v>
      </c>
      <c r="AJ30" s="137"/>
      <c r="AK30" s="192">
        <f t="shared" si="23"/>
        <v>0</v>
      </c>
      <c r="AL30" s="157">
        <f>'Step 4 - Forecast Budget'!U30</f>
        <v>0</v>
      </c>
      <c r="AM30" s="137"/>
      <c r="AN30" s="192">
        <f t="shared" si="24"/>
        <v>0</v>
      </c>
      <c r="AO30" s="157">
        <f>'Step 4 - Forecast Budget'!V30</f>
        <v>0</v>
      </c>
      <c r="AP30" s="137"/>
      <c r="AQ30" s="192">
        <f t="shared" si="25"/>
        <v>0</v>
      </c>
      <c r="AR30" s="157">
        <f>'Step 4 - Forecast Budget'!W30</f>
        <v>0</v>
      </c>
      <c r="AS30" s="137"/>
      <c r="AT30" s="192">
        <f t="shared" si="26"/>
        <v>0</v>
      </c>
      <c r="AU30" s="157">
        <f>'Step 4 - Forecast Budget'!X30</f>
        <v>0</v>
      </c>
      <c r="AV30" s="137"/>
      <c r="AW30" s="194">
        <f t="shared" si="27"/>
        <v>0</v>
      </c>
    </row>
    <row r="31" spans="1:49" ht="15" customHeight="1">
      <c r="A31" s="468" t="str">
        <f>'Step 4 - Forecast Budget'!A31</f>
        <v>Fertiliser (incl. N)</v>
      </c>
      <c r="B31" s="468"/>
      <c r="C31" s="468"/>
      <c r="D31" s="469"/>
      <c r="E31" s="469"/>
      <c r="F31" s="469"/>
      <c r="G31" s="469"/>
      <c r="H31" s="469"/>
      <c r="I31" s="469"/>
      <c r="J31" s="469"/>
      <c r="K31" s="185">
        <f>'Step 4 - Forecast Budget'!K31</f>
        <v>0</v>
      </c>
      <c r="L31" s="155">
        <f t="shared" si="14"/>
        <v>0</v>
      </c>
      <c r="M31" s="186">
        <f t="shared" si="15"/>
        <v>0</v>
      </c>
      <c r="N31" s="155">
        <f>'Step 4 - Forecast Budget'!M31</f>
        <v>0</v>
      </c>
      <c r="O31" s="131"/>
      <c r="P31" s="192">
        <f t="shared" si="16"/>
        <v>0</v>
      </c>
      <c r="Q31" s="157">
        <f>'Step 4 - Forecast Budget'!N31</f>
        <v>0</v>
      </c>
      <c r="R31" s="137"/>
      <c r="S31" s="192">
        <f t="shared" si="17"/>
        <v>0</v>
      </c>
      <c r="T31" s="157">
        <f>'Step 4 - Forecast Budget'!O31</f>
        <v>0</v>
      </c>
      <c r="U31" s="137"/>
      <c r="V31" s="192">
        <f t="shared" si="18"/>
        <v>0</v>
      </c>
      <c r="W31" s="157">
        <f>'Step 4 - Forecast Budget'!P31</f>
        <v>0</v>
      </c>
      <c r="X31" s="137"/>
      <c r="Y31" s="192">
        <f t="shared" si="19"/>
        <v>0</v>
      </c>
      <c r="Z31" s="157">
        <f>'Step 4 - Forecast Budget'!Q31</f>
        <v>0</v>
      </c>
      <c r="AA31" s="141"/>
      <c r="AB31" s="193">
        <f t="shared" si="20"/>
        <v>0</v>
      </c>
      <c r="AC31" s="143">
        <f>'Step 4 - Forecast Budget'!R31</f>
        <v>0</v>
      </c>
      <c r="AD31" s="152"/>
      <c r="AE31" s="192">
        <f t="shared" si="21"/>
        <v>0</v>
      </c>
      <c r="AF31" s="157">
        <f>'Step 4 - Forecast Budget'!S31</f>
        <v>0</v>
      </c>
      <c r="AG31" s="137"/>
      <c r="AH31" s="192">
        <f t="shared" si="22"/>
        <v>0</v>
      </c>
      <c r="AI31" s="157">
        <f>'Step 4 - Forecast Budget'!T31</f>
        <v>0</v>
      </c>
      <c r="AJ31" s="137"/>
      <c r="AK31" s="192">
        <f t="shared" si="23"/>
        <v>0</v>
      </c>
      <c r="AL31" s="157">
        <f>'Step 4 - Forecast Budget'!U31</f>
        <v>0</v>
      </c>
      <c r="AM31" s="137"/>
      <c r="AN31" s="192">
        <f t="shared" si="24"/>
        <v>0</v>
      </c>
      <c r="AO31" s="157">
        <f>'Step 4 - Forecast Budget'!V31</f>
        <v>0</v>
      </c>
      <c r="AP31" s="137"/>
      <c r="AQ31" s="192">
        <f t="shared" si="25"/>
        <v>0</v>
      </c>
      <c r="AR31" s="157">
        <f>'Step 4 - Forecast Budget'!W31</f>
        <v>0</v>
      </c>
      <c r="AS31" s="137"/>
      <c r="AT31" s="192">
        <f t="shared" si="26"/>
        <v>0</v>
      </c>
      <c r="AU31" s="157">
        <f>'Step 4 - Forecast Budget'!X31</f>
        <v>0</v>
      </c>
      <c r="AV31" s="137"/>
      <c r="AW31" s="194">
        <f t="shared" si="27"/>
        <v>0</v>
      </c>
    </row>
    <row r="32" spans="1:49" ht="15" customHeight="1">
      <c r="A32" s="468" t="str">
        <f>'Step 4 - Forecast Budget'!A32</f>
        <v>Irrigation</v>
      </c>
      <c r="B32" s="468"/>
      <c r="C32" s="468"/>
      <c r="D32" s="469"/>
      <c r="E32" s="469"/>
      <c r="F32" s="469"/>
      <c r="G32" s="469"/>
      <c r="H32" s="469"/>
      <c r="I32" s="469"/>
      <c r="J32" s="469"/>
      <c r="K32" s="185">
        <f>'Step 4 - Forecast Budget'!K32</f>
        <v>0</v>
      </c>
      <c r="L32" s="155">
        <f t="shared" si="14"/>
        <v>0</v>
      </c>
      <c r="M32" s="186">
        <f t="shared" si="15"/>
        <v>0</v>
      </c>
      <c r="N32" s="155">
        <f>'Step 4 - Forecast Budget'!M32</f>
        <v>0</v>
      </c>
      <c r="O32" s="131"/>
      <c r="P32" s="192">
        <f t="shared" si="16"/>
        <v>0</v>
      </c>
      <c r="Q32" s="157">
        <f>'Step 4 - Forecast Budget'!N32</f>
        <v>0</v>
      </c>
      <c r="R32" s="137"/>
      <c r="S32" s="192">
        <f t="shared" si="17"/>
        <v>0</v>
      </c>
      <c r="T32" s="157">
        <f>'Step 4 - Forecast Budget'!O32</f>
        <v>0</v>
      </c>
      <c r="U32" s="137"/>
      <c r="V32" s="192">
        <f t="shared" si="18"/>
        <v>0</v>
      </c>
      <c r="W32" s="157">
        <f>'Step 4 - Forecast Budget'!P32</f>
        <v>0</v>
      </c>
      <c r="X32" s="137"/>
      <c r="Y32" s="192">
        <f t="shared" si="19"/>
        <v>0</v>
      </c>
      <c r="Z32" s="157">
        <f>'Step 4 - Forecast Budget'!Q32</f>
        <v>0</v>
      </c>
      <c r="AA32" s="141"/>
      <c r="AB32" s="193">
        <f t="shared" si="20"/>
        <v>0</v>
      </c>
      <c r="AC32" s="143">
        <f>'Step 4 - Forecast Budget'!R32</f>
        <v>0</v>
      </c>
      <c r="AD32" s="152"/>
      <c r="AE32" s="192">
        <f t="shared" si="21"/>
        <v>0</v>
      </c>
      <c r="AF32" s="157">
        <f>'Step 4 - Forecast Budget'!S32</f>
        <v>0</v>
      </c>
      <c r="AG32" s="137"/>
      <c r="AH32" s="192">
        <f t="shared" si="22"/>
        <v>0</v>
      </c>
      <c r="AI32" s="157">
        <f>'Step 4 - Forecast Budget'!T32</f>
        <v>0</v>
      </c>
      <c r="AJ32" s="137"/>
      <c r="AK32" s="192">
        <f t="shared" si="23"/>
        <v>0</v>
      </c>
      <c r="AL32" s="157">
        <f>'Step 4 - Forecast Budget'!U32</f>
        <v>0</v>
      </c>
      <c r="AM32" s="137"/>
      <c r="AN32" s="192">
        <f t="shared" si="24"/>
        <v>0</v>
      </c>
      <c r="AO32" s="157">
        <f>'Step 4 - Forecast Budget'!V32</f>
        <v>0</v>
      </c>
      <c r="AP32" s="137"/>
      <c r="AQ32" s="192">
        <f t="shared" si="25"/>
        <v>0</v>
      </c>
      <c r="AR32" s="157">
        <f>'Step 4 - Forecast Budget'!W32</f>
        <v>0</v>
      </c>
      <c r="AS32" s="137"/>
      <c r="AT32" s="192">
        <f t="shared" si="26"/>
        <v>0</v>
      </c>
      <c r="AU32" s="157">
        <f>'Step 4 - Forecast Budget'!X32</f>
        <v>0</v>
      </c>
      <c r="AV32" s="137"/>
      <c r="AW32" s="194">
        <f t="shared" si="27"/>
        <v>0</v>
      </c>
    </row>
    <row r="33" spans="1:49" ht="15" customHeight="1">
      <c r="A33" s="468" t="str">
        <f>'Step 4 - Forecast Budget'!A33</f>
        <v>Regrassing and cropping</v>
      </c>
      <c r="B33" s="468"/>
      <c r="C33" s="468"/>
      <c r="D33" s="469"/>
      <c r="E33" s="469"/>
      <c r="F33" s="469"/>
      <c r="G33" s="469"/>
      <c r="H33" s="469"/>
      <c r="I33" s="469"/>
      <c r="J33" s="469"/>
      <c r="K33" s="185">
        <f>'Step 4 - Forecast Budget'!K33</f>
        <v>0</v>
      </c>
      <c r="L33" s="155">
        <f t="shared" si="14"/>
        <v>0</v>
      </c>
      <c r="M33" s="186">
        <f t="shared" si="15"/>
        <v>0</v>
      </c>
      <c r="N33" s="155">
        <f>'Step 4 - Forecast Budget'!M33</f>
        <v>0</v>
      </c>
      <c r="O33" s="131"/>
      <c r="P33" s="192">
        <f t="shared" si="16"/>
        <v>0</v>
      </c>
      <c r="Q33" s="157">
        <f>'Step 4 - Forecast Budget'!N33</f>
        <v>0</v>
      </c>
      <c r="R33" s="137"/>
      <c r="S33" s="192">
        <f t="shared" si="17"/>
        <v>0</v>
      </c>
      <c r="T33" s="157">
        <f>'Step 4 - Forecast Budget'!O33</f>
        <v>0</v>
      </c>
      <c r="U33" s="137"/>
      <c r="V33" s="192">
        <f t="shared" si="18"/>
        <v>0</v>
      </c>
      <c r="W33" s="157">
        <f>'Step 4 - Forecast Budget'!P33</f>
        <v>0</v>
      </c>
      <c r="X33" s="137"/>
      <c r="Y33" s="192">
        <f t="shared" si="19"/>
        <v>0</v>
      </c>
      <c r="Z33" s="157">
        <f>'Step 4 - Forecast Budget'!Q33</f>
        <v>0</v>
      </c>
      <c r="AA33" s="141"/>
      <c r="AB33" s="193">
        <f t="shared" si="20"/>
        <v>0</v>
      </c>
      <c r="AC33" s="143">
        <f>'Step 4 - Forecast Budget'!R33</f>
        <v>0</v>
      </c>
      <c r="AD33" s="152"/>
      <c r="AE33" s="192">
        <f t="shared" si="21"/>
        <v>0</v>
      </c>
      <c r="AF33" s="157">
        <f>'Step 4 - Forecast Budget'!S33</f>
        <v>0</v>
      </c>
      <c r="AG33" s="137"/>
      <c r="AH33" s="192">
        <f t="shared" si="22"/>
        <v>0</v>
      </c>
      <c r="AI33" s="157">
        <f>'Step 4 - Forecast Budget'!T33</f>
        <v>0</v>
      </c>
      <c r="AJ33" s="137"/>
      <c r="AK33" s="192">
        <f t="shared" si="23"/>
        <v>0</v>
      </c>
      <c r="AL33" s="157">
        <f>'Step 4 - Forecast Budget'!U33</f>
        <v>0</v>
      </c>
      <c r="AM33" s="137"/>
      <c r="AN33" s="192">
        <f t="shared" si="24"/>
        <v>0</v>
      </c>
      <c r="AO33" s="157">
        <f>'Step 4 - Forecast Budget'!V33</f>
        <v>0</v>
      </c>
      <c r="AP33" s="137"/>
      <c r="AQ33" s="192">
        <f t="shared" si="25"/>
        <v>0</v>
      </c>
      <c r="AR33" s="157">
        <f>'Step 4 - Forecast Budget'!W33</f>
        <v>0</v>
      </c>
      <c r="AS33" s="137"/>
      <c r="AT33" s="192">
        <f t="shared" si="26"/>
        <v>0</v>
      </c>
      <c r="AU33" s="157">
        <f>'Step 4 - Forecast Budget'!X33</f>
        <v>0</v>
      </c>
      <c r="AV33" s="137"/>
      <c r="AW33" s="194">
        <f t="shared" si="27"/>
        <v>0</v>
      </c>
    </row>
    <row r="34" spans="1:49" ht="15" customHeight="1">
      <c r="A34" s="468" t="str">
        <f>'Step 4 - Forecast Budget'!A34</f>
        <v>Weed and pest</v>
      </c>
      <c r="B34" s="468"/>
      <c r="C34" s="468"/>
      <c r="D34" s="469"/>
      <c r="E34" s="469"/>
      <c r="F34" s="469"/>
      <c r="G34" s="469"/>
      <c r="H34" s="469"/>
      <c r="I34" s="469"/>
      <c r="J34" s="469"/>
      <c r="K34" s="185">
        <f>'Step 4 - Forecast Budget'!K34</f>
        <v>0</v>
      </c>
      <c r="L34" s="155">
        <f t="shared" si="14"/>
        <v>0</v>
      </c>
      <c r="M34" s="186">
        <f t="shared" si="15"/>
        <v>0</v>
      </c>
      <c r="N34" s="155">
        <f>'Step 4 - Forecast Budget'!M34</f>
        <v>0</v>
      </c>
      <c r="O34" s="131"/>
      <c r="P34" s="192">
        <f t="shared" si="16"/>
        <v>0</v>
      </c>
      <c r="Q34" s="157">
        <f>'Step 4 - Forecast Budget'!N34</f>
        <v>0</v>
      </c>
      <c r="R34" s="137"/>
      <c r="S34" s="192">
        <f t="shared" si="17"/>
        <v>0</v>
      </c>
      <c r="T34" s="157">
        <f>'Step 4 - Forecast Budget'!O34</f>
        <v>0</v>
      </c>
      <c r="U34" s="137"/>
      <c r="V34" s="192">
        <f t="shared" si="18"/>
        <v>0</v>
      </c>
      <c r="W34" s="157">
        <f>'Step 4 - Forecast Budget'!P34</f>
        <v>0</v>
      </c>
      <c r="X34" s="137"/>
      <c r="Y34" s="192">
        <f t="shared" si="19"/>
        <v>0</v>
      </c>
      <c r="Z34" s="157">
        <f>'Step 4 - Forecast Budget'!Q34</f>
        <v>0</v>
      </c>
      <c r="AA34" s="141"/>
      <c r="AB34" s="193">
        <f t="shared" si="20"/>
        <v>0</v>
      </c>
      <c r="AC34" s="143">
        <f>'Step 4 - Forecast Budget'!R34</f>
        <v>0</v>
      </c>
      <c r="AD34" s="152"/>
      <c r="AE34" s="192">
        <f t="shared" si="21"/>
        <v>0</v>
      </c>
      <c r="AF34" s="157">
        <f>'Step 4 - Forecast Budget'!S34</f>
        <v>0</v>
      </c>
      <c r="AG34" s="137"/>
      <c r="AH34" s="192">
        <f t="shared" si="22"/>
        <v>0</v>
      </c>
      <c r="AI34" s="157">
        <f>'Step 4 - Forecast Budget'!T34</f>
        <v>0</v>
      </c>
      <c r="AJ34" s="137"/>
      <c r="AK34" s="192">
        <f t="shared" si="23"/>
        <v>0</v>
      </c>
      <c r="AL34" s="157">
        <f>'Step 4 - Forecast Budget'!U34</f>
        <v>0</v>
      </c>
      <c r="AM34" s="137"/>
      <c r="AN34" s="192">
        <f t="shared" si="24"/>
        <v>0</v>
      </c>
      <c r="AO34" s="157">
        <f>'Step 4 - Forecast Budget'!V34</f>
        <v>0</v>
      </c>
      <c r="AP34" s="137"/>
      <c r="AQ34" s="192">
        <f t="shared" si="25"/>
        <v>0</v>
      </c>
      <c r="AR34" s="157">
        <f>'Step 4 - Forecast Budget'!W34</f>
        <v>0</v>
      </c>
      <c r="AS34" s="137"/>
      <c r="AT34" s="192">
        <f t="shared" si="26"/>
        <v>0</v>
      </c>
      <c r="AU34" s="157">
        <f>'Step 4 - Forecast Budget'!X34</f>
        <v>0</v>
      </c>
      <c r="AV34" s="137"/>
      <c r="AW34" s="194">
        <f t="shared" si="27"/>
        <v>0</v>
      </c>
    </row>
    <row r="35" spans="1:49" ht="15" customHeight="1">
      <c r="A35" s="468" t="str">
        <f>'Step 4 - Forecast Budget'!A35</f>
        <v>Vehicles and fuel</v>
      </c>
      <c r="B35" s="468"/>
      <c r="C35" s="468"/>
      <c r="D35" s="469"/>
      <c r="E35" s="469"/>
      <c r="F35" s="469"/>
      <c r="G35" s="469"/>
      <c r="H35" s="469"/>
      <c r="I35" s="469"/>
      <c r="J35" s="469"/>
      <c r="K35" s="185">
        <f>'Step 4 - Forecast Budget'!K35</f>
        <v>0</v>
      </c>
      <c r="L35" s="155">
        <f t="shared" si="14"/>
        <v>0</v>
      </c>
      <c r="M35" s="186">
        <f t="shared" si="15"/>
        <v>0</v>
      </c>
      <c r="N35" s="155">
        <f>'Step 4 - Forecast Budget'!M35</f>
        <v>0</v>
      </c>
      <c r="O35" s="131"/>
      <c r="P35" s="192">
        <f t="shared" si="16"/>
        <v>0</v>
      </c>
      <c r="Q35" s="157">
        <f>'Step 4 - Forecast Budget'!N35</f>
        <v>0</v>
      </c>
      <c r="R35" s="137"/>
      <c r="S35" s="192">
        <f t="shared" si="17"/>
        <v>0</v>
      </c>
      <c r="T35" s="157">
        <f>'Step 4 - Forecast Budget'!O35</f>
        <v>0</v>
      </c>
      <c r="U35" s="137"/>
      <c r="V35" s="192">
        <f t="shared" si="18"/>
        <v>0</v>
      </c>
      <c r="W35" s="157">
        <f>'Step 4 - Forecast Budget'!P35</f>
        <v>0</v>
      </c>
      <c r="X35" s="137"/>
      <c r="Y35" s="192">
        <f t="shared" si="19"/>
        <v>0</v>
      </c>
      <c r="Z35" s="157">
        <f>'Step 4 - Forecast Budget'!Q35</f>
        <v>0</v>
      </c>
      <c r="AA35" s="141"/>
      <c r="AB35" s="193">
        <f t="shared" si="20"/>
        <v>0</v>
      </c>
      <c r="AC35" s="143">
        <f>'Step 4 - Forecast Budget'!R35</f>
        <v>0</v>
      </c>
      <c r="AD35" s="152"/>
      <c r="AE35" s="192">
        <f t="shared" si="21"/>
        <v>0</v>
      </c>
      <c r="AF35" s="157">
        <f>'Step 4 - Forecast Budget'!S35</f>
        <v>0</v>
      </c>
      <c r="AG35" s="137"/>
      <c r="AH35" s="192">
        <f t="shared" si="22"/>
        <v>0</v>
      </c>
      <c r="AI35" s="157">
        <f>'Step 4 - Forecast Budget'!T35</f>
        <v>0</v>
      </c>
      <c r="AJ35" s="137"/>
      <c r="AK35" s="192">
        <f t="shared" si="23"/>
        <v>0</v>
      </c>
      <c r="AL35" s="157">
        <f>'Step 4 - Forecast Budget'!U35</f>
        <v>0</v>
      </c>
      <c r="AM35" s="137"/>
      <c r="AN35" s="192">
        <f t="shared" si="24"/>
        <v>0</v>
      </c>
      <c r="AO35" s="157">
        <f>'Step 4 - Forecast Budget'!V35</f>
        <v>0</v>
      </c>
      <c r="AP35" s="137"/>
      <c r="AQ35" s="192">
        <f t="shared" si="25"/>
        <v>0</v>
      </c>
      <c r="AR35" s="157">
        <f>'Step 4 - Forecast Budget'!W35</f>
        <v>0</v>
      </c>
      <c r="AS35" s="137"/>
      <c r="AT35" s="192">
        <f t="shared" si="26"/>
        <v>0</v>
      </c>
      <c r="AU35" s="157">
        <f>'Step 4 - Forecast Budget'!X35</f>
        <v>0</v>
      </c>
      <c r="AV35" s="137"/>
      <c r="AW35" s="194">
        <f t="shared" si="27"/>
        <v>0</v>
      </c>
    </row>
    <row r="36" spans="1:49" ht="15" customHeight="1">
      <c r="A36" s="468" t="str">
        <f>'Step 4 - Forecast Budget'!A36</f>
        <v>R&amp;M (land, buildings, plant, machinery)</v>
      </c>
      <c r="B36" s="468"/>
      <c r="C36" s="468"/>
      <c r="D36" s="469"/>
      <c r="E36" s="469"/>
      <c r="F36" s="469"/>
      <c r="G36" s="469"/>
      <c r="H36" s="469"/>
      <c r="I36" s="469"/>
      <c r="J36" s="469"/>
      <c r="K36" s="185">
        <f>'Step 4 - Forecast Budget'!K36</f>
        <v>0</v>
      </c>
      <c r="L36" s="155">
        <f t="shared" si="14"/>
        <v>0</v>
      </c>
      <c r="M36" s="186">
        <f t="shared" si="15"/>
        <v>0</v>
      </c>
      <c r="N36" s="155">
        <f>'Step 4 - Forecast Budget'!M36</f>
        <v>0</v>
      </c>
      <c r="O36" s="131"/>
      <c r="P36" s="192">
        <f t="shared" si="16"/>
        <v>0</v>
      </c>
      <c r="Q36" s="157">
        <f>'Step 4 - Forecast Budget'!N36</f>
        <v>0</v>
      </c>
      <c r="R36" s="137"/>
      <c r="S36" s="192">
        <f t="shared" si="17"/>
        <v>0</v>
      </c>
      <c r="T36" s="157">
        <f>'Step 4 - Forecast Budget'!O36</f>
        <v>0</v>
      </c>
      <c r="U36" s="137"/>
      <c r="V36" s="192">
        <f t="shared" si="18"/>
        <v>0</v>
      </c>
      <c r="W36" s="157">
        <f>'Step 4 - Forecast Budget'!P36</f>
        <v>0</v>
      </c>
      <c r="X36" s="137"/>
      <c r="Y36" s="192">
        <f t="shared" si="19"/>
        <v>0</v>
      </c>
      <c r="Z36" s="157">
        <f>'Step 4 - Forecast Budget'!Q36</f>
        <v>0</v>
      </c>
      <c r="AA36" s="141"/>
      <c r="AB36" s="193">
        <f t="shared" si="20"/>
        <v>0</v>
      </c>
      <c r="AC36" s="143">
        <f>'Step 4 - Forecast Budget'!R36</f>
        <v>0</v>
      </c>
      <c r="AD36" s="152"/>
      <c r="AE36" s="192">
        <f t="shared" si="21"/>
        <v>0</v>
      </c>
      <c r="AF36" s="157">
        <f>'Step 4 - Forecast Budget'!S36</f>
        <v>0</v>
      </c>
      <c r="AG36" s="137"/>
      <c r="AH36" s="192">
        <f t="shared" si="22"/>
        <v>0</v>
      </c>
      <c r="AI36" s="157">
        <f>'Step 4 - Forecast Budget'!T36</f>
        <v>0</v>
      </c>
      <c r="AJ36" s="137"/>
      <c r="AK36" s="192">
        <f t="shared" si="23"/>
        <v>0</v>
      </c>
      <c r="AL36" s="157">
        <f>'Step 4 - Forecast Budget'!U36</f>
        <v>0</v>
      </c>
      <c r="AM36" s="137"/>
      <c r="AN36" s="192">
        <f t="shared" si="24"/>
        <v>0</v>
      </c>
      <c r="AO36" s="157">
        <f>'Step 4 - Forecast Budget'!V36</f>
        <v>0</v>
      </c>
      <c r="AP36" s="137"/>
      <c r="AQ36" s="192">
        <f t="shared" si="25"/>
        <v>0</v>
      </c>
      <c r="AR36" s="157">
        <f>'Step 4 - Forecast Budget'!W36</f>
        <v>0</v>
      </c>
      <c r="AS36" s="137"/>
      <c r="AT36" s="192">
        <f t="shared" si="26"/>
        <v>0</v>
      </c>
      <c r="AU36" s="157">
        <f>'Step 4 - Forecast Budget'!X36</f>
        <v>0</v>
      </c>
      <c r="AV36" s="137"/>
      <c r="AW36" s="194">
        <f t="shared" si="27"/>
        <v>0</v>
      </c>
    </row>
    <row r="37" spans="1:49" ht="15" customHeight="1">
      <c r="A37" s="468" t="str">
        <f>'Step 4 - Forecast Budget'!A37</f>
        <v>Freight and general farm expenses</v>
      </c>
      <c r="B37" s="468"/>
      <c r="C37" s="468"/>
      <c r="D37" s="469"/>
      <c r="E37" s="469"/>
      <c r="F37" s="469"/>
      <c r="G37" s="469"/>
      <c r="H37" s="469"/>
      <c r="I37" s="469"/>
      <c r="J37" s="469"/>
      <c r="K37" s="185">
        <f>'Step 4 - Forecast Budget'!K37</f>
        <v>0</v>
      </c>
      <c r="L37" s="155">
        <f t="shared" si="14"/>
        <v>0</v>
      </c>
      <c r="M37" s="186">
        <f t="shared" si="15"/>
        <v>0</v>
      </c>
      <c r="N37" s="155">
        <f>'Step 4 - Forecast Budget'!M37</f>
        <v>0</v>
      </c>
      <c r="O37" s="131"/>
      <c r="P37" s="192">
        <f t="shared" si="16"/>
        <v>0</v>
      </c>
      <c r="Q37" s="157">
        <f>'Step 4 - Forecast Budget'!N37</f>
        <v>0</v>
      </c>
      <c r="R37" s="137"/>
      <c r="S37" s="192">
        <f t="shared" si="17"/>
        <v>0</v>
      </c>
      <c r="T37" s="157">
        <f>'Step 4 - Forecast Budget'!O37</f>
        <v>0</v>
      </c>
      <c r="U37" s="137"/>
      <c r="V37" s="192">
        <f t="shared" si="18"/>
        <v>0</v>
      </c>
      <c r="W37" s="157">
        <f>'Step 4 - Forecast Budget'!P37</f>
        <v>0</v>
      </c>
      <c r="X37" s="137"/>
      <c r="Y37" s="192">
        <f t="shared" si="19"/>
        <v>0</v>
      </c>
      <c r="Z37" s="157">
        <f>'Step 4 - Forecast Budget'!Q37</f>
        <v>0</v>
      </c>
      <c r="AA37" s="141"/>
      <c r="AB37" s="193">
        <f t="shared" si="20"/>
        <v>0</v>
      </c>
      <c r="AC37" s="143">
        <f>'Step 4 - Forecast Budget'!R37</f>
        <v>0</v>
      </c>
      <c r="AD37" s="152"/>
      <c r="AE37" s="192">
        <f t="shared" si="21"/>
        <v>0</v>
      </c>
      <c r="AF37" s="157">
        <f>'Step 4 - Forecast Budget'!S37</f>
        <v>0</v>
      </c>
      <c r="AG37" s="137"/>
      <c r="AH37" s="192">
        <f t="shared" si="22"/>
        <v>0</v>
      </c>
      <c r="AI37" s="157">
        <f>'Step 4 - Forecast Budget'!T37</f>
        <v>0</v>
      </c>
      <c r="AJ37" s="137"/>
      <c r="AK37" s="192">
        <f t="shared" si="23"/>
        <v>0</v>
      </c>
      <c r="AL37" s="157">
        <f>'Step 4 - Forecast Budget'!U37</f>
        <v>0</v>
      </c>
      <c r="AM37" s="137"/>
      <c r="AN37" s="192">
        <f t="shared" si="24"/>
        <v>0</v>
      </c>
      <c r="AO37" s="157">
        <f>'Step 4 - Forecast Budget'!V37</f>
        <v>0</v>
      </c>
      <c r="AP37" s="137"/>
      <c r="AQ37" s="192">
        <f t="shared" si="25"/>
        <v>0</v>
      </c>
      <c r="AR37" s="157">
        <f>'Step 4 - Forecast Budget'!W37</f>
        <v>0</v>
      </c>
      <c r="AS37" s="137"/>
      <c r="AT37" s="192">
        <f t="shared" si="26"/>
        <v>0</v>
      </c>
      <c r="AU37" s="157">
        <f>'Step 4 - Forecast Budget'!X37</f>
        <v>0</v>
      </c>
      <c r="AV37" s="137"/>
      <c r="AW37" s="194">
        <f t="shared" si="27"/>
        <v>0</v>
      </c>
    </row>
    <row r="38" spans="1:49" ht="15" customHeight="1">
      <c r="A38" s="468" t="str">
        <f>'Step 4 - Forecast Budget'!A38</f>
        <v>Administration e.g. accountant, consultant, phone</v>
      </c>
      <c r="B38" s="468"/>
      <c r="C38" s="468"/>
      <c r="D38" s="469"/>
      <c r="E38" s="469"/>
      <c r="F38" s="469"/>
      <c r="G38" s="469"/>
      <c r="H38" s="469"/>
      <c r="I38" s="469"/>
      <c r="J38" s="469"/>
      <c r="K38" s="185">
        <f>'Step 4 - Forecast Budget'!K38</f>
        <v>0</v>
      </c>
      <c r="L38" s="155">
        <f t="shared" si="14"/>
        <v>0</v>
      </c>
      <c r="M38" s="186">
        <f t="shared" si="15"/>
        <v>0</v>
      </c>
      <c r="N38" s="155">
        <f>'Step 4 - Forecast Budget'!M38</f>
        <v>0</v>
      </c>
      <c r="O38" s="131"/>
      <c r="P38" s="192">
        <f t="shared" si="16"/>
        <v>0</v>
      </c>
      <c r="Q38" s="157">
        <f>'Step 4 - Forecast Budget'!N38</f>
        <v>0</v>
      </c>
      <c r="R38" s="137"/>
      <c r="S38" s="192">
        <f t="shared" si="17"/>
        <v>0</v>
      </c>
      <c r="T38" s="157">
        <f>'Step 4 - Forecast Budget'!O38</f>
        <v>0</v>
      </c>
      <c r="U38" s="137"/>
      <c r="V38" s="192">
        <f t="shared" si="18"/>
        <v>0</v>
      </c>
      <c r="W38" s="157">
        <f>'Step 4 - Forecast Budget'!P38</f>
        <v>0</v>
      </c>
      <c r="X38" s="137"/>
      <c r="Y38" s="192">
        <f t="shared" si="19"/>
        <v>0</v>
      </c>
      <c r="Z38" s="157">
        <f>'Step 4 - Forecast Budget'!Q38</f>
        <v>0</v>
      </c>
      <c r="AA38" s="141"/>
      <c r="AB38" s="193">
        <f t="shared" si="20"/>
        <v>0</v>
      </c>
      <c r="AC38" s="143">
        <f>'Step 4 - Forecast Budget'!R38</f>
        <v>0</v>
      </c>
      <c r="AD38" s="152"/>
      <c r="AE38" s="192">
        <f t="shared" si="21"/>
        <v>0</v>
      </c>
      <c r="AF38" s="157">
        <f>'Step 4 - Forecast Budget'!S38</f>
        <v>0</v>
      </c>
      <c r="AG38" s="137"/>
      <c r="AH38" s="192">
        <f t="shared" si="22"/>
        <v>0</v>
      </c>
      <c r="AI38" s="157">
        <f>'Step 4 - Forecast Budget'!T38</f>
        <v>0</v>
      </c>
      <c r="AJ38" s="137"/>
      <c r="AK38" s="192">
        <f t="shared" si="23"/>
        <v>0</v>
      </c>
      <c r="AL38" s="157">
        <f>'Step 4 - Forecast Budget'!U38</f>
        <v>0</v>
      </c>
      <c r="AM38" s="137"/>
      <c r="AN38" s="192">
        <f t="shared" si="24"/>
        <v>0</v>
      </c>
      <c r="AO38" s="157">
        <f>'Step 4 - Forecast Budget'!V38</f>
        <v>0</v>
      </c>
      <c r="AP38" s="137"/>
      <c r="AQ38" s="192">
        <f t="shared" si="25"/>
        <v>0</v>
      </c>
      <c r="AR38" s="157">
        <f>'Step 4 - Forecast Budget'!W38</f>
        <v>0</v>
      </c>
      <c r="AS38" s="137"/>
      <c r="AT38" s="192">
        <f t="shared" si="26"/>
        <v>0</v>
      </c>
      <c r="AU38" s="157">
        <f>'Step 4 - Forecast Budget'!X38</f>
        <v>0</v>
      </c>
      <c r="AV38" s="137"/>
      <c r="AW38" s="194">
        <f t="shared" si="27"/>
        <v>0</v>
      </c>
    </row>
    <row r="39" spans="1:49" ht="15" customHeight="1">
      <c r="A39" s="468" t="str">
        <f>'Step 4 - Forecast Budget'!A39</f>
        <v>Insurance</v>
      </c>
      <c r="B39" s="468"/>
      <c r="C39" s="468"/>
      <c r="D39" s="469"/>
      <c r="E39" s="469"/>
      <c r="F39" s="469"/>
      <c r="G39" s="469"/>
      <c r="H39" s="469"/>
      <c r="I39" s="469"/>
      <c r="J39" s="469"/>
      <c r="K39" s="185">
        <f>'Step 4 - Forecast Budget'!K39</f>
        <v>0</v>
      </c>
      <c r="L39" s="155">
        <f t="shared" si="14"/>
        <v>0</v>
      </c>
      <c r="M39" s="186">
        <f t="shared" si="15"/>
        <v>0</v>
      </c>
      <c r="N39" s="155">
        <f>'Step 4 - Forecast Budget'!M39</f>
        <v>0</v>
      </c>
      <c r="O39" s="131"/>
      <c r="P39" s="192">
        <f t="shared" si="16"/>
        <v>0</v>
      </c>
      <c r="Q39" s="157">
        <f>'Step 4 - Forecast Budget'!N39</f>
        <v>0</v>
      </c>
      <c r="R39" s="137"/>
      <c r="S39" s="192">
        <f t="shared" si="17"/>
        <v>0</v>
      </c>
      <c r="T39" s="157">
        <f>'Step 4 - Forecast Budget'!O39</f>
        <v>0</v>
      </c>
      <c r="U39" s="137"/>
      <c r="V39" s="192">
        <f t="shared" si="18"/>
        <v>0</v>
      </c>
      <c r="W39" s="157">
        <f>'Step 4 - Forecast Budget'!P39</f>
        <v>0</v>
      </c>
      <c r="X39" s="137"/>
      <c r="Y39" s="192">
        <f t="shared" si="19"/>
        <v>0</v>
      </c>
      <c r="Z39" s="157">
        <f>'Step 4 - Forecast Budget'!Q39</f>
        <v>0</v>
      </c>
      <c r="AA39" s="141"/>
      <c r="AB39" s="193">
        <f t="shared" si="20"/>
        <v>0</v>
      </c>
      <c r="AC39" s="143">
        <f>'Step 4 - Forecast Budget'!R39</f>
        <v>0</v>
      </c>
      <c r="AD39" s="152"/>
      <c r="AE39" s="192">
        <f t="shared" si="21"/>
        <v>0</v>
      </c>
      <c r="AF39" s="157">
        <f>'Step 4 - Forecast Budget'!S39</f>
        <v>0</v>
      </c>
      <c r="AG39" s="137"/>
      <c r="AH39" s="192">
        <f t="shared" si="22"/>
        <v>0</v>
      </c>
      <c r="AI39" s="157">
        <f>'Step 4 - Forecast Budget'!T39</f>
        <v>0</v>
      </c>
      <c r="AJ39" s="137"/>
      <c r="AK39" s="192">
        <f t="shared" si="23"/>
        <v>0</v>
      </c>
      <c r="AL39" s="157">
        <f>'Step 4 - Forecast Budget'!U39</f>
        <v>0</v>
      </c>
      <c r="AM39" s="137"/>
      <c r="AN39" s="192">
        <f t="shared" si="24"/>
        <v>0</v>
      </c>
      <c r="AO39" s="157">
        <f>'Step 4 - Forecast Budget'!V39</f>
        <v>0</v>
      </c>
      <c r="AP39" s="137"/>
      <c r="AQ39" s="192">
        <f t="shared" si="25"/>
        <v>0</v>
      </c>
      <c r="AR39" s="157">
        <f>'Step 4 - Forecast Budget'!W39</f>
        <v>0</v>
      </c>
      <c r="AS39" s="137"/>
      <c r="AT39" s="192">
        <f t="shared" si="26"/>
        <v>0</v>
      </c>
      <c r="AU39" s="157">
        <f>'Step 4 - Forecast Budget'!X39</f>
        <v>0</v>
      </c>
      <c r="AV39" s="137"/>
      <c r="AW39" s="194">
        <f t="shared" si="27"/>
        <v>0</v>
      </c>
    </row>
    <row r="40" spans="1:49" ht="15" customHeight="1">
      <c r="A40" s="468" t="str">
        <f>'Step 4 - Forecast Budget'!A40</f>
        <v>ACC</v>
      </c>
      <c r="B40" s="468"/>
      <c r="C40" s="468"/>
      <c r="D40" s="469"/>
      <c r="E40" s="469"/>
      <c r="F40" s="469"/>
      <c r="G40" s="469"/>
      <c r="H40" s="469"/>
      <c r="I40" s="469"/>
      <c r="J40" s="469"/>
      <c r="K40" s="185">
        <f>'Step 4 - Forecast Budget'!K40</f>
        <v>0</v>
      </c>
      <c r="L40" s="155">
        <f t="shared" si="14"/>
        <v>0</v>
      </c>
      <c r="M40" s="186">
        <f t="shared" si="15"/>
        <v>0</v>
      </c>
      <c r="N40" s="155">
        <f>'Step 4 - Forecast Budget'!M40</f>
        <v>0</v>
      </c>
      <c r="O40" s="131"/>
      <c r="P40" s="192">
        <f t="shared" si="16"/>
        <v>0</v>
      </c>
      <c r="Q40" s="157">
        <f>'Step 4 - Forecast Budget'!N40</f>
        <v>0</v>
      </c>
      <c r="R40" s="137"/>
      <c r="S40" s="192">
        <f t="shared" si="17"/>
        <v>0</v>
      </c>
      <c r="T40" s="157">
        <f>'Step 4 - Forecast Budget'!O40</f>
        <v>0</v>
      </c>
      <c r="U40" s="137"/>
      <c r="V40" s="192">
        <f t="shared" si="18"/>
        <v>0</v>
      </c>
      <c r="W40" s="157">
        <f>'Step 4 - Forecast Budget'!P40</f>
        <v>0</v>
      </c>
      <c r="X40" s="137"/>
      <c r="Y40" s="192">
        <f t="shared" si="19"/>
        <v>0</v>
      </c>
      <c r="Z40" s="157">
        <f>'Step 4 - Forecast Budget'!Q40</f>
        <v>0</v>
      </c>
      <c r="AA40" s="141"/>
      <c r="AB40" s="193">
        <f t="shared" si="20"/>
        <v>0</v>
      </c>
      <c r="AC40" s="143">
        <f>'Step 4 - Forecast Budget'!R40</f>
        <v>0</v>
      </c>
      <c r="AD40" s="152"/>
      <c r="AE40" s="192">
        <f t="shared" si="21"/>
        <v>0</v>
      </c>
      <c r="AF40" s="157">
        <f>'Step 4 - Forecast Budget'!S40</f>
        <v>0</v>
      </c>
      <c r="AG40" s="137"/>
      <c r="AH40" s="192">
        <f t="shared" si="22"/>
        <v>0</v>
      </c>
      <c r="AI40" s="157">
        <f>'Step 4 - Forecast Budget'!T40</f>
        <v>0</v>
      </c>
      <c r="AJ40" s="137"/>
      <c r="AK40" s="192">
        <f t="shared" si="23"/>
        <v>0</v>
      </c>
      <c r="AL40" s="157">
        <f>'Step 4 - Forecast Budget'!U40</f>
        <v>0</v>
      </c>
      <c r="AM40" s="137"/>
      <c r="AN40" s="192">
        <f t="shared" si="24"/>
        <v>0</v>
      </c>
      <c r="AO40" s="157">
        <f>'Step 4 - Forecast Budget'!V40</f>
        <v>0</v>
      </c>
      <c r="AP40" s="137"/>
      <c r="AQ40" s="192">
        <f t="shared" si="25"/>
        <v>0</v>
      </c>
      <c r="AR40" s="157">
        <f>'Step 4 - Forecast Budget'!W40</f>
        <v>0</v>
      </c>
      <c r="AS40" s="137"/>
      <c r="AT40" s="192">
        <f t="shared" si="26"/>
        <v>0</v>
      </c>
      <c r="AU40" s="157">
        <f>'Step 4 - Forecast Budget'!X40</f>
        <v>0</v>
      </c>
      <c r="AV40" s="137"/>
      <c r="AW40" s="194">
        <f t="shared" si="27"/>
        <v>0</v>
      </c>
    </row>
    <row r="41" spans="1:49" ht="15" customHeight="1">
      <c r="A41" s="468" t="str">
        <f>'Step 4 - Forecast Budget'!A41</f>
        <v>Rates</v>
      </c>
      <c r="B41" s="468"/>
      <c r="C41" s="468"/>
      <c r="D41" s="469"/>
      <c r="E41" s="469"/>
      <c r="F41" s="469"/>
      <c r="G41" s="469"/>
      <c r="H41" s="469"/>
      <c r="I41" s="469"/>
      <c r="J41" s="469"/>
      <c r="K41" s="185">
        <f>'Step 4 - Forecast Budget'!K41</f>
        <v>0</v>
      </c>
      <c r="L41" s="155">
        <f t="shared" si="14"/>
        <v>0</v>
      </c>
      <c r="M41" s="186">
        <f t="shared" si="15"/>
        <v>0</v>
      </c>
      <c r="N41" s="155">
        <f>'Step 4 - Forecast Budget'!M41</f>
        <v>0</v>
      </c>
      <c r="O41" s="131"/>
      <c r="P41" s="192">
        <f t="shared" si="16"/>
        <v>0</v>
      </c>
      <c r="Q41" s="157">
        <f>'Step 4 - Forecast Budget'!N41</f>
        <v>0</v>
      </c>
      <c r="R41" s="137"/>
      <c r="S41" s="192">
        <f t="shared" si="17"/>
        <v>0</v>
      </c>
      <c r="T41" s="157">
        <f>'Step 4 - Forecast Budget'!O41</f>
        <v>0</v>
      </c>
      <c r="U41" s="137"/>
      <c r="V41" s="192">
        <f t="shared" si="18"/>
        <v>0</v>
      </c>
      <c r="W41" s="157">
        <f>'Step 4 - Forecast Budget'!P41</f>
        <v>0</v>
      </c>
      <c r="X41" s="137"/>
      <c r="Y41" s="192">
        <f t="shared" si="19"/>
        <v>0</v>
      </c>
      <c r="Z41" s="157">
        <f>'Step 4 - Forecast Budget'!Q41</f>
        <v>0</v>
      </c>
      <c r="AA41" s="141"/>
      <c r="AB41" s="193">
        <f t="shared" si="20"/>
        <v>0</v>
      </c>
      <c r="AC41" s="143">
        <f>'Step 4 - Forecast Budget'!R41</f>
        <v>0</v>
      </c>
      <c r="AD41" s="152"/>
      <c r="AE41" s="192">
        <f t="shared" si="21"/>
        <v>0</v>
      </c>
      <c r="AF41" s="157">
        <f>'Step 4 - Forecast Budget'!S41</f>
        <v>0</v>
      </c>
      <c r="AG41" s="137"/>
      <c r="AH41" s="192">
        <f t="shared" si="22"/>
        <v>0</v>
      </c>
      <c r="AI41" s="157">
        <f>'Step 4 - Forecast Budget'!T41</f>
        <v>0</v>
      </c>
      <c r="AJ41" s="137"/>
      <c r="AK41" s="192">
        <f t="shared" si="23"/>
        <v>0</v>
      </c>
      <c r="AL41" s="157">
        <f>'Step 4 - Forecast Budget'!U41</f>
        <v>0</v>
      </c>
      <c r="AM41" s="137"/>
      <c r="AN41" s="192">
        <f t="shared" si="24"/>
        <v>0</v>
      </c>
      <c r="AO41" s="157">
        <f>'Step 4 - Forecast Budget'!V41</f>
        <v>0</v>
      </c>
      <c r="AP41" s="137"/>
      <c r="AQ41" s="192">
        <f t="shared" si="25"/>
        <v>0</v>
      </c>
      <c r="AR41" s="157">
        <f>'Step 4 - Forecast Budget'!W41</f>
        <v>0</v>
      </c>
      <c r="AS41" s="137"/>
      <c r="AT41" s="192">
        <f t="shared" si="26"/>
        <v>0</v>
      </c>
      <c r="AU41" s="157">
        <f>'Step 4 - Forecast Budget'!X41</f>
        <v>0</v>
      </c>
      <c r="AV41" s="137"/>
      <c r="AW41" s="194">
        <f t="shared" si="27"/>
        <v>0</v>
      </c>
    </row>
    <row r="42" spans="1:49" ht="15" customHeight="1">
      <c r="A42" s="477" t="s">
        <v>42</v>
      </c>
      <c r="B42" s="477"/>
      <c r="C42" s="477"/>
      <c r="D42" s="477"/>
      <c r="E42" s="477"/>
      <c r="F42" s="477"/>
      <c r="G42" s="477"/>
      <c r="H42" s="477"/>
      <c r="I42" s="477"/>
      <c r="J42" s="477"/>
      <c r="K42" s="144">
        <f>'Step 4 - Forecast Budget'!K42</f>
        <v>0</v>
      </c>
      <c r="L42" s="153">
        <f>SUM(L21:L41)</f>
        <v>0</v>
      </c>
      <c r="M42" s="188">
        <f t="shared" si="15"/>
        <v>0</v>
      </c>
      <c r="N42" s="187">
        <f>'Step 4 - Forecast Budget'!M42</f>
        <v>0</v>
      </c>
      <c r="O42" s="153">
        <f>SUM(O21:O41)</f>
        <v>0</v>
      </c>
      <c r="P42" s="195">
        <f t="shared" si="16"/>
        <v>0</v>
      </c>
      <c r="Q42" s="189">
        <f>'Step 4 - Forecast Budget'!N42</f>
        <v>0</v>
      </c>
      <c r="R42" s="153">
        <f>SUM(R21:R41)</f>
        <v>0</v>
      </c>
      <c r="S42" s="195">
        <f t="shared" si="17"/>
        <v>0</v>
      </c>
      <c r="T42" s="189">
        <f>'Step 4 - Forecast Budget'!O42</f>
        <v>0</v>
      </c>
      <c r="U42" s="153">
        <f>SUM(U21:U41)</f>
        <v>0</v>
      </c>
      <c r="V42" s="195">
        <f t="shared" si="18"/>
        <v>0</v>
      </c>
      <c r="W42" s="189">
        <f>'Step 4 - Forecast Budget'!P42</f>
        <v>0</v>
      </c>
      <c r="X42" s="153">
        <f>SUM(X21:X41)</f>
        <v>0</v>
      </c>
      <c r="Y42" s="195">
        <f t="shared" si="19"/>
        <v>0</v>
      </c>
      <c r="Z42" s="189">
        <f>'Step 4 - Forecast Budget'!Q42</f>
        <v>0</v>
      </c>
      <c r="AA42" s="153">
        <f>SUM(AA21:AA41)</f>
        <v>0</v>
      </c>
      <c r="AB42" s="196">
        <f t="shared" si="20"/>
        <v>0</v>
      </c>
      <c r="AC42" s="189">
        <f>'Step 4 - Forecast Budget'!R42</f>
        <v>0</v>
      </c>
      <c r="AD42" s="197">
        <f>SUM(AD21:AD41)</f>
        <v>0</v>
      </c>
      <c r="AE42" s="195">
        <f t="shared" si="21"/>
        <v>0</v>
      </c>
      <c r="AF42" s="189">
        <f>'Step 4 - Forecast Budget'!S42</f>
        <v>0</v>
      </c>
      <c r="AG42" s="153">
        <f>SUM(AG21:AG41)</f>
        <v>0</v>
      </c>
      <c r="AH42" s="195">
        <f t="shared" si="22"/>
        <v>0</v>
      </c>
      <c r="AI42" s="189">
        <f>'Step 4 - Forecast Budget'!T42</f>
        <v>0</v>
      </c>
      <c r="AJ42" s="153">
        <f>SUM(AJ21:AJ41)</f>
        <v>0</v>
      </c>
      <c r="AK42" s="195">
        <f t="shared" si="23"/>
        <v>0</v>
      </c>
      <c r="AL42" s="189">
        <f>'Step 4 - Forecast Budget'!U42</f>
        <v>0</v>
      </c>
      <c r="AM42" s="153">
        <f>SUM(AM21:AM41)</f>
        <v>0</v>
      </c>
      <c r="AN42" s="195">
        <f t="shared" si="24"/>
        <v>0</v>
      </c>
      <c r="AO42" s="189">
        <f>'Step 4 - Forecast Budget'!V42</f>
        <v>0</v>
      </c>
      <c r="AP42" s="153">
        <f>SUM(AP21:AP41)</f>
        <v>0</v>
      </c>
      <c r="AQ42" s="195">
        <f t="shared" si="25"/>
        <v>0</v>
      </c>
      <c r="AR42" s="189">
        <f>'Step 4 - Forecast Budget'!W42</f>
        <v>0</v>
      </c>
      <c r="AS42" s="153">
        <f>SUM(AS21:AS41)</f>
        <v>0</v>
      </c>
      <c r="AT42" s="195">
        <f t="shared" si="26"/>
        <v>0</v>
      </c>
      <c r="AU42" s="189">
        <f>'Step 4 - Forecast Budget'!X42</f>
        <v>0</v>
      </c>
      <c r="AV42" s="153">
        <f>SUM(AV21:AV41)</f>
        <v>0</v>
      </c>
      <c r="AW42" s="198">
        <f t="shared" si="27"/>
        <v>0</v>
      </c>
    </row>
    <row r="43" spans="1:49" ht="15" customHeight="1">
      <c r="A43" s="468" t="str">
        <f>'Step 4 - Forecast Budget'!A43</f>
        <v>Other expenses e.g. non-dairy expenses, off-farm expenses</v>
      </c>
      <c r="B43" s="468"/>
      <c r="C43" s="468"/>
      <c r="D43" s="469"/>
      <c r="E43" s="469"/>
      <c r="F43" s="469"/>
      <c r="G43" s="469"/>
      <c r="H43" s="469"/>
      <c r="I43" s="469"/>
      <c r="J43" s="469"/>
      <c r="K43" s="185">
        <f>'Step 4 - Forecast Budget'!K43</f>
        <v>0</v>
      </c>
      <c r="L43" s="155">
        <f>SUM(O43+R43+U43+X43+AA43+AD43+AG43+AJ43+AM43+AP43+AS43+AV43)</f>
        <v>0</v>
      </c>
      <c r="M43" s="186">
        <f t="shared" si="15"/>
        <v>0</v>
      </c>
      <c r="N43" s="155">
        <f>'Step 4 - Forecast Budget'!M43</f>
        <v>0</v>
      </c>
      <c r="O43" s="131"/>
      <c r="P43" s="192">
        <f t="shared" si="16"/>
        <v>0</v>
      </c>
      <c r="Q43" s="157">
        <f>'Step 4 - Forecast Budget'!N43</f>
        <v>0</v>
      </c>
      <c r="R43" s="137"/>
      <c r="S43" s="192">
        <f t="shared" si="17"/>
        <v>0</v>
      </c>
      <c r="T43" s="157">
        <f>'Step 4 - Forecast Budget'!O43</f>
        <v>0</v>
      </c>
      <c r="U43" s="137"/>
      <c r="V43" s="192">
        <f t="shared" si="18"/>
        <v>0</v>
      </c>
      <c r="W43" s="157">
        <f>'Step 4 - Forecast Budget'!P43</f>
        <v>0</v>
      </c>
      <c r="X43" s="137"/>
      <c r="Y43" s="192">
        <f t="shared" si="19"/>
        <v>0</v>
      </c>
      <c r="Z43" s="157">
        <f>'Step 4 - Forecast Budget'!Q43</f>
        <v>0</v>
      </c>
      <c r="AA43" s="131"/>
      <c r="AB43" s="193">
        <f t="shared" si="20"/>
        <v>0</v>
      </c>
      <c r="AC43" s="143">
        <f>'Step 4 - Forecast Budget'!R43</f>
        <v>0</v>
      </c>
      <c r="AD43" s="152"/>
      <c r="AE43" s="192">
        <f t="shared" si="21"/>
        <v>0</v>
      </c>
      <c r="AF43" s="157">
        <f>'Step 4 - Forecast Budget'!S43</f>
        <v>0</v>
      </c>
      <c r="AG43" s="137"/>
      <c r="AH43" s="192">
        <f t="shared" si="22"/>
        <v>0</v>
      </c>
      <c r="AI43" s="157">
        <f>'Step 4 - Forecast Budget'!T43</f>
        <v>0</v>
      </c>
      <c r="AJ43" s="137"/>
      <c r="AK43" s="192">
        <f t="shared" si="23"/>
        <v>0</v>
      </c>
      <c r="AL43" s="157">
        <f>'Step 4 - Forecast Budget'!U43</f>
        <v>0</v>
      </c>
      <c r="AM43" s="137"/>
      <c r="AN43" s="192">
        <f t="shared" si="24"/>
        <v>0</v>
      </c>
      <c r="AO43" s="157">
        <f>'Step 4 - Forecast Budget'!V43</f>
        <v>0</v>
      </c>
      <c r="AP43" s="137"/>
      <c r="AQ43" s="192">
        <f t="shared" si="25"/>
        <v>0</v>
      </c>
      <c r="AR43" s="157">
        <f>'Step 4 - Forecast Budget'!W43</f>
        <v>0</v>
      </c>
      <c r="AS43" s="137"/>
      <c r="AT43" s="192">
        <f t="shared" si="26"/>
        <v>0</v>
      </c>
      <c r="AU43" s="157">
        <f>'Step 4 - Forecast Budget'!X43</f>
        <v>0</v>
      </c>
      <c r="AV43" s="137"/>
      <c r="AW43" s="194">
        <f t="shared" si="27"/>
        <v>0</v>
      </c>
    </row>
    <row r="44" spans="1:49" ht="15" customHeight="1">
      <c r="A44" s="468" t="str">
        <f>'Step 4 - Forecast Budget'!A44</f>
        <v>Rent e.g. milking, land lease (excludes run-off), cow lease</v>
      </c>
      <c r="B44" s="468"/>
      <c r="C44" s="468"/>
      <c r="D44" s="469"/>
      <c r="E44" s="469"/>
      <c r="F44" s="469"/>
      <c r="G44" s="469"/>
      <c r="H44" s="469"/>
      <c r="I44" s="469"/>
      <c r="J44" s="469"/>
      <c r="K44" s="185">
        <f>'Step 4 - Forecast Budget'!K44</f>
        <v>0</v>
      </c>
      <c r="L44" s="155">
        <f aca="true" t="shared" si="28" ref="L44:L53">SUM(O44+R44+U44+X44+AA44+AD44+AG44+AJ44+AM44+AP44+AS44+AV44)</f>
        <v>0</v>
      </c>
      <c r="M44" s="186">
        <f t="shared" si="15"/>
        <v>0</v>
      </c>
      <c r="N44" s="155">
        <f>'Step 4 - Forecast Budget'!M44</f>
        <v>0</v>
      </c>
      <c r="O44" s="131"/>
      <c r="P44" s="192">
        <f t="shared" si="16"/>
        <v>0</v>
      </c>
      <c r="Q44" s="157">
        <f>'Step 4 - Forecast Budget'!N44</f>
        <v>0</v>
      </c>
      <c r="R44" s="137"/>
      <c r="S44" s="192">
        <f t="shared" si="17"/>
        <v>0</v>
      </c>
      <c r="T44" s="157">
        <f>'Step 4 - Forecast Budget'!O44</f>
        <v>0</v>
      </c>
      <c r="U44" s="137"/>
      <c r="V44" s="192">
        <f t="shared" si="18"/>
        <v>0</v>
      </c>
      <c r="W44" s="157">
        <f>'Step 4 - Forecast Budget'!P44</f>
        <v>0</v>
      </c>
      <c r="X44" s="137"/>
      <c r="Y44" s="192">
        <f t="shared" si="19"/>
        <v>0</v>
      </c>
      <c r="Z44" s="157">
        <f>'Step 4 - Forecast Budget'!Q44</f>
        <v>0</v>
      </c>
      <c r="AA44" s="131"/>
      <c r="AB44" s="193">
        <f t="shared" si="20"/>
        <v>0</v>
      </c>
      <c r="AC44" s="143">
        <f>'Step 4 - Forecast Budget'!R44</f>
        <v>0</v>
      </c>
      <c r="AD44" s="152"/>
      <c r="AE44" s="192">
        <f t="shared" si="21"/>
        <v>0</v>
      </c>
      <c r="AF44" s="157">
        <f>'Step 4 - Forecast Budget'!S44</f>
        <v>0</v>
      </c>
      <c r="AG44" s="137"/>
      <c r="AH44" s="192">
        <f t="shared" si="22"/>
        <v>0</v>
      </c>
      <c r="AI44" s="157">
        <f>'Step 4 - Forecast Budget'!T44</f>
        <v>0</v>
      </c>
      <c r="AJ44" s="137"/>
      <c r="AK44" s="192">
        <f t="shared" si="23"/>
        <v>0</v>
      </c>
      <c r="AL44" s="157">
        <f>'Step 4 - Forecast Budget'!U44</f>
        <v>0</v>
      </c>
      <c r="AM44" s="137"/>
      <c r="AN44" s="192">
        <f t="shared" si="24"/>
        <v>0</v>
      </c>
      <c r="AO44" s="157">
        <f>'Step 4 - Forecast Budget'!V44</f>
        <v>0</v>
      </c>
      <c r="AP44" s="137"/>
      <c r="AQ44" s="192">
        <f t="shared" si="25"/>
        <v>0</v>
      </c>
      <c r="AR44" s="157">
        <f>'Step 4 - Forecast Budget'!W44</f>
        <v>0</v>
      </c>
      <c r="AS44" s="137"/>
      <c r="AT44" s="192">
        <f t="shared" si="26"/>
        <v>0</v>
      </c>
      <c r="AU44" s="157">
        <f>'Step 4 - Forecast Budget'!X44</f>
        <v>0</v>
      </c>
      <c r="AV44" s="137"/>
      <c r="AW44" s="194">
        <f t="shared" si="27"/>
        <v>0</v>
      </c>
    </row>
    <row r="45" spans="1:49" ht="15" customHeight="1">
      <c r="A45" s="468" t="str">
        <f>'Step 4 - Forecast Budget'!A45</f>
        <v>Overdraft Interest</v>
      </c>
      <c r="B45" s="468"/>
      <c r="C45" s="468"/>
      <c r="D45" s="469"/>
      <c r="E45" s="469"/>
      <c r="F45" s="469"/>
      <c r="G45" s="469"/>
      <c r="H45" s="469"/>
      <c r="I45" s="469"/>
      <c r="J45" s="469"/>
      <c r="K45" s="185">
        <f>'Step 4 - Forecast Budget'!K45</f>
        <v>0</v>
      </c>
      <c r="L45" s="155">
        <f t="shared" si="28"/>
        <v>0</v>
      </c>
      <c r="M45" s="186">
        <f t="shared" si="15"/>
        <v>0</v>
      </c>
      <c r="N45" s="155">
        <f>'Step 4 - Forecast Budget'!M45</f>
        <v>0</v>
      </c>
      <c r="O45" s="131"/>
      <c r="P45" s="192">
        <f t="shared" si="16"/>
        <v>0</v>
      </c>
      <c r="Q45" s="157">
        <f>'Step 4 - Forecast Budget'!N45</f>
        <v>0</v>
      </c>
      <c r="R45" s="137"/>
      <c r="S45" s="192">
        <f t="shared" si="17"/>
        <v>0</v>
      </c>
      <c r="T45" s="157">
        <f>'Step 4 - Forecast Budget'!O45</f>
        <v>0</v>
      </c>
      <c r="U45" s="137"/>
      <c r="V45" s="192">
        <f t="shared" si="18"/>
        <v>0</v>
      </c>
      <c r="W45" s="157">
        <f>'Step 4 - Forecast Budget'!P45</f>
        <v>0</v>
      </c>
      <c r="X45" s="137"/>
      <c r="Y45" s="192">
        <f t="shared" si="19"/>
        <v>0</v>
      </c>
      <c r="Z45" s="157">
        <f>'Step 4 - Forecast Budget'!Q45</f>
        <v>0</v>
      </c>
      <c r="AA45" s="131"/>
      <c r="AB45" s="193">
        <f t="shared" si="20"/>
        <v>0</v>
      </c>
      <c r="AC45" s="143">
        <f>'Step 4 - Forecast Budget'!R45</f>
        <v>0</v>
      </c>
      <c r="AD45" s="152"/>
      <c r="AE45" s="192">
        <f t="shared" si="21"/>
        <v>0</v>
      </c>
      <c r="AF45" s="157">
        <f>'Step 4 - Forecast Budget'!S45</f>
        <v>0</v>
      </c>
      <c r="AG45" s="137"/>
      <c r="AH45" s="192">
        <f t="shared" si="22"/>
        <v>0</v>
      </c>
      <c r="AI45" s="157">
        <f>'Step 4 - Forecast Budget'!T45</f>
        <v>0</v>
      </c>
      <c r="AJ45" s="137"/>
      <c r="AK45" s="192">
        <f t="shared" si="23"/>
        <v>0</v>
      </c>
      <c r="AL45" s="157">
        <f>'Step 4 - Forecast Budget'!U45</f>
        <v>0</v>
      </c>
      <c r="AM45" s="137"/>
      <c r="AN45" s="192">
        <f t="shared" si="24"/>
        <v>0</v>
      </c>
      <c r="AO45" s="157">
        <f>'Step 4 - Forecast Budget'!V45</f>
        <v>0</v>
      </c>
      <c r="AP45" s="137"/>
      <c r="AQ45" s="192">
        <f t="shared" si="25"/>
        <v>0</v>
      </c>
      <c r="AR45" s="157">
        <f>'Step 4 - Forecast Budget'!W45</f>
        <v>0</v>
      </c>
      <c r="AS45" s="137"/>
      <c r="AT45" s="192">
        <f t="shared" si="26"/>
        <v>0</v>
      </c>
      <c r="AU45" s="157">
        <f>'Step 4 - Forecast Budget'!X45</f>
        <v>0</v>
      </c>
      <c r="AV45" s="137"/>
      <c r="AW45" s="194">
        <f t="shared" si="27"/>
        <v>0</v>
      </c>
    </row>
    <row r="46" spans="1:49" ht="15" customHeight="1">
      <c r="A46" s="468" t="str">
        <f>'Step 4 - Forecast Budget'!A46</f>
        <v>Term Interest (mortgage)</v>
      </c>
      <c r="B46" s="468"/>
      <c r="C46" s="468"/>
      <c r="D46" s="469"/>
      <c r="E46" s="469"/>
      <c r="F46" s="469"/>
      <c r="G46" s="469"/>
      <c r="H46" s="469"/>
      <c r="I46" s="469"/>
      <c r="J46" s="469"/>
      <c r="K46" s="185">
        <f>'Step 4 - Forecast Budget'!K46</f>
        <v>0</v>
      </c>
      <c r="L46" s="155">
        <f t="shared" si="28"/>
        <v>0</v>
      </c>
      <c r="M46" s="186">
        <f t="shared" si="15"/>
        <v>0</v>
      </c>
      <c r="N46" s="155">
        <f>'Step 4 - Forecast Budget'!M46</f>
        <v>0</v>
      </c>
      <c r="O46" s="131"/>
      <c r="P46" s="192">
        <f t="shared" si="16"/>
        <v>0</v>
      </c>
      <c r="Q46" s="157">
        <f>'Step 4 - Forecast Budget'!N46</f>
        <v>0</v>
      </c>
      <c r="R46" s="137"/>
      <c r="S46" s="192">
        <f t="shared" si="17"/>
        <v>0</v>
      </c>
      <c r="T46" s="157">
        <f>'Step 4 - Forecast Budget'!O46</f>
        <v>0</v>
      </c>
      <c r="U46" s="137"/>
      <c r="V46" s="192">
        <f t="shared" si="18"/>
        <v>0</v>
      </c>
      <c r="W46" s="157">
        <f>'Step 4 - Forecast Budget'!P46</f>
        <v>0</v>
      </c>
      <c r="X46" s="137"/>
      <c r="Y46" s="192">
        <f t="shared" si="19"/>
        <v>0</v>
      </c>
      <c r="Z46" s="157">
        <f>'Step 4 - Forecast Budget'!Q46</f>
        <v>0</v>
      </c>
      <c r="AA46" s="131"/>
      <c r="AB46" s="193">
        <f t="shared" si="20"/>
        <v>0</v>
      </c>
      <c r="AC46" s="143">
        <f>'Step 4 - Forecast Budget'!R46</f>
        <v>0</v>
      </c>
      <c r="AD46" s="152"/>
      <c r="AE46" s="192">
        <f t="shared" si="21"/>
        <v>0</v>
      </c>
      <c r="AF46" s="157">
        <f>'Step 4 - Forecast Budget'!S46</f>
        <v>0</v>
      </c>
      <c r="AG46" s="137"/>
      <c r="AH46" s="192">
        <f t="shared" si="22"/>
        <v>0</v>
      </c>
      <c r="AI46" s="157">
        <f>'Step 4 - Forecast Budget'!T46</f>
        <v>0</v>
      </c>
      <c r="AJ46" s="137"/>
      <c r="AK46" s="192">
        <f t="shared" si="23"/>
        <v>0</v>
      </c>
      <c r="AL46" s="157">
        <f>'Step 4 - Forecast Budget'!U46</f>
        <v>0</v>
      </c>
      <c r="AM46" s="137"/>
      <c r="AN46" s="192">
        <f t="shared" si="24"/>
        <v>0</v>
      </c>
      <c r="AO46" s="157">
        <f>'Step 4 - Forecast Budget'!V46</f>
        <v>0</v>
      </c>
      <c r="AP46" s="137"/>
      <c r="AQ46" s="192">
        <f t="shared" si="25"/>
        <v>0</v>
      </c>
      <c r="AR46" s="157">
        <f>'Step 4 - Forecast Budget'!W46</f>
        <v>0</v>
      </c>
      <c r="AS46" s="137"/>
      <c r="AT46" s="192">
        <f t="shared" si="26"/>
        <v>0</v>
      </c>
      <c r="AU46" s="157">
        <f>'Step 4 - Forecast Budget'!X46</f>
        <v>0</v>
      </c>
      <c r="AV46" s="137"/>
      <c r="AW46" s="194">
        <f t="shared" si="27"/>
        <v>0</v>
      </c>
    </row>
    <row r="47" spans="1:49" ht="15" customHeight="1">
      <c r="A47" s="468" t="str">
        <f>'Step 4 - Forecast Budget'!A47</f>
        <v>Principal Repayments</v>
      </c>
      <c r="B47" s="468"/>
      <c r="C47" s="468"/>
      <c r="D47" s="469"/>
      <c r="E47" s="469"/>
      <c r="F47" s="469"/>
      <c r="G47" s="469"/>
      <c r="H47" s="469"/>
      <c r="I47" s="469"/>
      <c r="J47" s="469"/>
      <c r="K47" s="185">
        <f>'Step 4 - Forecast Budget'!K47</f>
        <v>0</v>
      </c>
      <c r="L47" s="155">
        <f t="shared" si="28"/>
        <v>0</v>
      </c>
      <c r="M47" s="186">
        <f t="shared" si="15"/>
        <v>0</v>
      </c>
      <c r="N47" s="155">
        <f>'Step 4 - Forecast Budget'!M47</f>
        <v>0</v>
      </c>
      <c r="O47" s="131"/>
      <c r="P47" s="192">
        <f t="shared" si="16"/>
        <v>0</v>
      </c>
      <c r="Q47" s="157">
        <f>'Step 4 - Forecast Budget'!N47</f>
        <v>0</v>
      </c>
      <c r="R47" s="137"/>
      <c r="S47" s="192">
        <f t="shared" si="17"/>
        <v>0</v>
      </c>
      <c r="T47" s="157">
        <f>'Step 4 - Forecast Budget'!O47</f>
        <v>0</v>
      </c>
      <c r="U47" s="137"/>
      <c r="V47" s="192">
        <f t="shared" si="18"/>
        <v>0</v>
      </c>
      <c r="W47" s="157">
        <f>'Step 4 - Forecast Budget'!P47</f>
        <v>0</v>
      </c>
      <c r="X47" s="137"/>
      <c r="Y47" s="192">
        <f t="shared" si="19"/>
        <v>0</v>
      </c>
      <c r="Z47" s="157">
        <f>'Step 4 - Forecast Budget'!Q47</f>
        <v>0</v>
      </c>
      <c r="AA47" s="131"/>
      <c r="AB47" s="193">
        <f t="shared" si="20"/>
        <v>0</v>
      </c>
      <c r="AC47" s="143">
        <f>'Step 4 - Forecast Budget'!R47</f>
        <v>0</v>
      </c>
      <c r="AD47" s="152"/>
      <c r="AE47" s="192">
        <f t="shared" si="21"/>
        <v>0</v>
      </c>
      <c r="AF47" s="157">
        <f>'Step 4 - Forecast Budget'!S47</f>
        <v>0</v>
      </c>
      <c r="AG47" s="137"/>
      <c r="AH47" s="192">
        <f t="shared" si="22"/>
        <v>0</v>
      </c>
      <c r="AI47" s="157">
        <f>'Step 4 - Forecast Budget'!T47</f>
        <v>0</v>
      </c>
      <c r="AJ47" s="137"/>
      <c r="AK47" s="192">
        <f t="shared" si="23"/>
        <v>0</v>
      </c>
      <c r="AL47" s="157">
        <f>'Step 4 - Forecast Budget'!U47</f>
        <v>0</v>
      </c>
      <c r="AM47" s="137"/>
      <c r="AN47" s="192">
        <f t="shared" si="24"/>
        <v>0</v>
      </c>
      <c r="AO47" s="157">
        <f>'Step 4 - Forecast Budget'!V47</f>
        <v>0</v>
      </c>
      <c r="AP47" s="137"/>
      <c r="AQ47" s="192">
        <f t="shared" si="25"/>
        <v>0</v>
      </c>
      <c r="AR47" s="157">
        <f>'Step 4 - Forecast Budget'!W47</f>
        <v>0</v>
      </c>
      <c r="AS47" s="137"/>
      <c r="AT47" s="192">
        <f t="shared" si="26"/>
        <v>0</v>
      </c>
      <c r="AU47" s="157">
        <f>'Step 4 - Forecast Budget'!X47</f>
        <v>0</v>
      </c>
      <c r="AV47" s="137"/>
      <c r="AW47" s="194">
        <f t="shared" si="27"/>
        <v>0</v>
      </c>
    </row>
    <row r="48" spans="1:49" ht="15" customHeight="1">
      <c r="A48" s="468" t="str">
        <f>'Step 4 - Forecast Budget'!A48</f>
        <v>Tax  * Ask accountant or see estimate formula below</v>
      </c>
      <c r="B48" s="468"/>
      <c r="C48" s="468"/>
      <c r="D48" s="469"/>
      <c r="E48" s="469"/>
      <c r="F48" s="469"/>
      <c r="G48" s="469"/>
      <c r="H48" s="469"/>
      <c r="I48" s="469"/>
      <c r="J48" s="469"/>
      <c r="K48" s="185">
        <f>'Step 4 - Forecast Budget'!K48</f>
        <v>0</v>
      </c>
      <c r="L48" s="155">
        <f t="shared" si="28"/>
        <v>0</v>
      </c>
      <c r="M48" s="186">
        <f t="shared" si="15"/>
        <v>0</v>
      </c>
      <c r="N48" s="155">
        <f>'Step 4 - Forecast Budget'!M48</f>
        <v>0</v>
      </c>
      <c r="O48" s="131"/>
      <c r="P48" s="192">
        <f t="shared" si="16"/>
        <v>0</v>
      </c>
      <c r="Q48" s="157">
        <f>'Step 4 - Forecast Budget'!N48</f>
        <v>0</v>
      </c>
      <c r="R48" s="137"/>
      <c r="S48" s="192">
        <f t="shared" si="17"/>
        <v>0</v>
      </c>
      <c r="T48" s="157">
        <f>'Step 4 - Forecast Budget'!O48</f>
        <v>0</v>
      </c>
      <c r="U48" s="137"/>
      <c r="V48" s="192">
        <f t="shared" si="18"/>
        <v>0</v>
      </c>
      <c r="W48" s="157">
        <f>'Step 4 - Forecast Budget'!P48</f>
        <v>0</v>
      </c>
      <c r="X48" s="137"/>
      <c r="Y48" s="192">
        <f t="shared" si="19"/>
        <v>0</v>
      </c>
      <c r="Z48" s="157">
        <f>'Step 4 - Forecast Budget'!Q48</f>
        <v>0</v>
      </c>
      <c r="AA48" s="131"/>
      <c r="AB48" s="193">
        <f t="shared" si="20"/>
        <v>0</v>
      </c>
      <c r="AC48" s="143">
        <f>'Step 4 - Forecast Budget'!R48</f>
        <v>0</v>
      </c>
      <c r="AD48" s="152"/>
      <c r="AE48" s="192">
        <f t="shared" si="21"/>
        <v>0</v>
      </c>
      <c r="AF48" s="157">
        <f>'Step 4 - Forecast Budget'!S48</f>
        <v>0</v>
      </c>
      <c r="AG48" s="137"/>
      <c r="AH48" s="192">
        <f t="shared" si="22"/>
        <v>0</v>
      </c>
      <c r="AI48" s="157">
        <f>'Step 4 - Forecast Budget'!T48</f>
        <v>0</v>
      </c>
      <c r="AJ48" s="137"/>
      <c r="AK48" s="192">
        <f t="shared" si="23"/>
        <v>0</v>
      </c>
      <c r="AL48" s="157">
        <f>'Step 4 - Forecast Budget'!U48</f>
        <v>0</v>
      </c>
      <c r="AM48" s="137"/>
      <c r="AN48" s="192">
        <f t="shared" si="24"/>
        <v>0</v>
      </c>
      <c r="AO48" s="157">
        <f>'Step 4 - Forecast Budget'!V48</f>
        <v>0</v>
      </c>
      <c r="AP48" s="137"/>
      <c r="AQ48" s="192">
        <f t="shared" si="25"/>
        <v>0</v>
      </c>
      <c r="AR48" s="157">
        <f>'Step 4 - Forecast Budget'!W48</f>
        <v>0</v>
      </c>
      <c r="AS48" s="137"/>
      <c r="AT48" s="192">
        <f t="shared" si="26"/>
        <v>0</v>
      </c>
      <c r="AU48" s="157">
        <f>'Step 4 - Forecast Budget'!X48</f>
        <v>0</v>
      </c>
      <c r="AV48" s="137"/>
      <c r="AW48" s="194">
        <f t="shared" si="27"/>
        <v>0</v>
      </c>
    </row>
    <row r="49" spans="1:49" ht="15" customHeight="1">
      <c r="A49" s="468" t="str">
        <f>'Step 4 - Forecast Budget'!A49</f>
        <v>Drawings</v>
      </c>
      <c r="B49" s="468"/>
      <c r="C49" s="468"/>
      <c r="D49" s="469"/>
      <c r="E49" s="469"/>
      <c r="F49" s="469"/>
      <c r="G49" s="469"/>
      <c r="H49" s="469"/>
      <c r="I49" s="469"/>
      <c r="J49" s="469"/>
      <c r="K49" s="185">
        <f>'Step 4 - Forecast Budget'!K49</f>
        <v>0</v>
      </c>
      <c r="L49" s="155">
        <f t="shared" si="28"/>
        <v>0</v>
      </c>
      <c r="M49" s="186">
        <f t="shared" si="15"/>
        <v>0</v>
      </c>
      <c r="N49" s="155">
        <f>'Step 4 - Forecast Budget'!M49</f>
        <v>0</v>
      </c>
      <c r="O49" s="131"/>
      <c r="P49" s="192">
        <f t="shared" si="16"/>
        <v>0</v>
      </c>
      <c r="Q49" s="157">
        <f>'Step 4 - Forecast Budget'!N49</f>
        <v>0</v>
      </c>
      <c r="R49" s="137"/>
      <c r="S49" s="192">
        <f t="shared" si="17"/>
        <v>0</v>
      </c>
      <c r="T49" s="157">
        <f>'Step 4 - Forecast Budget'!O49</f>
        <v>0</v>
      </c>
      <c r="U49" s="137"/>
      <c r="V49" s="192">
        <f t="shared" si="18"/>
        <v>0</v>
      </c>
      <c r="W49" s="157">
        <f>'Step 4 - Forecast Budget'!P49</f>
        <v>0</v>
      </c>
      <c r="X49" s="137"/>
      <c r="Y49" s="192">
        <f t="shared" si="19"/>
        <v>0</v>
      </c>
      <c r="Z49" s="157">
        <f>'Step 4 - Forecast Budget'!Q49</f>
        <v>0</v>
      </c>
      <c r="AA49" s="131"/>
      <c r="AB49" s="193">
        <f t="shared" si="20"/>
        <v>0</v>
      </c>
      <c r="AC49" s="143">
        <f>'Step 4 - Forecast Budget'!R49</f>
        <v>0</v>
      </c>
      <c r="AD49" s="152"/>
      <c r="AE49" s="192">
        <f t="shared" si="21"/>
        <v>0</v>
      </c>
      <c r="AF49" s="157">
        <f>'Step 4 - Forecast Budget'!S49</f>
        <v>0</v>
      </c>
      <c r="AG49" s="137"/>
      <c r="AH49" s="192">
        <f t="shared" si="22"/>
        <v>0</v>
      </c>
      <c r="AI49" s="157">
        <f>'Step 4 - Forecast Budget'!T49</f>
        <v>0</v>
      </c>
      <c r="AJ49" s="137"/>
      <c r="AK49" s="192">
        <f t="shared" si="23"/>
        <v>0</v>
      </c>
      <c r="AL49" s="157">
        <f>'Step 4 - Forecast Budget'!U49</f>
        <v>0</v>
      </c>
      <c r="AM49" s="137"/>
      <c r="AN49" s="192">
        <f t="shared" si="24"/>
        <v>0</v>
      </c>
      <c r="AO49" s="157">
        <f>'Step 4 - Forecast Budget'!V49</f>
        <v>0</v>
      </c>
      <c r="AP49" s="137"/>
      <c r="AQ49" s="192">
        <f t="shared" si="25"/>
        <v>0</v>
      </c>
      <c r="AR49" s="157">
        <f>'Step 4 - Forecast Budget'!W49</f>
        <v>0</v>
      </c>
      <c r="AS49" s="137"/>
      <c r="AT49" s="192">
        <f t="shared" si="26"/>
        <v>0</v>
      </c>
      <c r="AU49" s="157">
        <f>'Step 4 - Forecast Budget'!X49</f>
        <v>0</v>
      </c>
      <c r="AV49" s="137"/>
      <c r="AW49" s="194">
        <f t="shared" si="27"/>
        <v>0</v>
      </c>
    </row>
    <row r="50" spans="1:49" ht="15" customHeight="1">
      <c r="A50" s="468" t="str">
        <f>'Step 4 - Forecast Budget'!A50</f>
        <v>Capital transactions zero-rated for GST (e.g. shares)</v>
      </c>
      <c r="B50" s="468"/>
      <c r="C50" s="468"/>
      <c r="D50" s="469"/>
      <c r="E50" s="469"/>
      <c r="F50" s="469"/>
      <c r="G50" s="469"/>
      <c r="H50" s="469"/>
      <c r="I50" s="469"/>
      <c r="J50" s="469"/>
      <c r="K50" s="185">
        <f>'Step 4 - Forecast Budget'!K50</f>
        <v>0</v>
      </c>
      <c r="L50" s="155">
        <f t="shared" si="28"/>
        <v>0</v>
      </c>
      <c r="M50" s="186">
        <f t="shared" si="15"/>
        <v>0</v>
      </c>
      <c r="N50" s="155">
        <f>'Step 4 - Forecast Budget'!M50</f>
        <v>0</v>
      </c>
      <c r="O50" s="131"/>
      <c r="P50" s="192">
        <f t="shared" si="16"/>
        <v>0</v>
      </c>
      <c r="Q50" s="157">
        <f>'Step 4 - Forecast Budget'!N50</f>
        <v>0</v>
      </c>
      <c r="R50" s="137"/>
      <c r="S50" s="192">
        <f t="shared" si="17"/>
        <v>0</v>
      </c>
      <c r="T50" s="157">
        <f>'Step 4 - Forecast Budget'!O50</f>
        <v>0</v>
      </c>
      <c r="U50" s="137"/>
      <c r="V50" s="192">
        <f t="shared" si="18"/>
        <v>0</v>
      </c>
      <c r="W50" s="157">
        <f>'Step 4 - Forecast Budget'!P50</f>
        <v>0</v>
      </c>
      <c r="X50" s="137"/>
      <c r="Y50" s="192">
        <f t="shared" si="19"/>
        <v>0</v>
      </c>
      <c r="Z50" s="157">
        <f>'Step 4 - Forecast Budget'!Q50</f>
        <v>0</v>
      </c>
      <c r="AA50" s="131"/>
      <c r="AB50" s="193">
        <f t="shared" si="20"/>
        <v>0</v>
      </c>
      <c r="AC50" s="143">
        <f>'Step 4 - Forecast Budget'!R50</f>
        <v>0</v>
      </c>
      <c r="AD50" s="152"/>
      <c r="AE50" s="192">
        <f t="shared" si="21"/>
        <v>0</v>
      </c>
      <c r="AF50" s="157">
        <f>'Step 4 - Forecast Budget'!S50</f>
        <v>0</v>
      </c>
      <c r="AG50" s="137"/>
      <c r="AH50" s="192">
        <f t="shared" si="22"/>
        <v>0</v>
      </c>
      <c r="AI50" s="157">
        <f>'Step 4 - Forecast Budget'!T50</f>
        <v>0</v>
      </c>
      <c r="AJ50" s="137"/>
      <c r="AK50" s="192">
        <f t="shared" si="23"/>
        <v>0</v>
      </c>
      <c r="AL50" s="157">
        <f>'Step 4 - Forecast Budget'!U50</f>
        <v>0</v>
      </c>
      <c r="AM50" s="137"/>
      <c r="AN50" s="192">
        <f t="shared" si="24"/>
        <v>0</v>
      </c>
      <c r="AO50" s="157">
        <f>'Step 4 - Forecast Budget'!V50</f>
        <v>0</v>
      </c>
      <c r="AP50" s="137"/>
      <c r="AQ50" s="192">
        <f t="shared" si="25"/>
        <v>0</v>
      </c>
      <c r="AR50" s="157">
        <f>'Step 4 - Forecast Budget'!W50</f>
        <v>0</v>
      </c>
      <c r="AS50" s="137"/>
      <c r="AT50" s="192">
        <f t="shared" si="26"/>
        <v>0</v>
      </c>
      <c r="AU50" s="157">
        <f>'Step 4 - Forecast Budget'!X50</f>
        <v>0</v>
      </c>
      <c r="AV50" s="137"/>
      <c r="AW50" s="194">
        <f t="shared" si="27"/>
        <v>0</v>
      </c>
    </row>
    <row r="51" spans="1:49" ht="15" customHeight="1">
      <c r="A51" s="468" t="str">
        <f>'Step 4 - Forecast Budget'!A51</f>
        <v>Capital transactions with GST (e.g. machinery)</v>
      </c>
      <c r="B51" s="468"/>
      <c r="C51" s="468"/>
      <c r="D51" s="469"/>
      <c r="E51" s="469"/>
      <c r="F51" s="469"/>
      <c r="G51" s="469"/>
      <c r="H51" s="469"/>
      <c r="I51" s="469"/>
      <c r="J51" s="469"/>
      <c r="K51" s="185">
        <f>'Step 4 - Forecast Budget'!K51</f>
        <v>0</v>
      </c>
      <c r="L51" s="155">
        <f t="shared" si="28"/>
        <v>0</v>
      </c>
      <c r="M51" s="186">
        <f t="shared" si="15"/>
        <v>0</v>
      </c>
      <c r="N51" s="155">
        <f>'Step 4 - Forecast Budget'!M51</f>
        <v>0</v>
      </c>
      <c r="O51" s="131"/>
      <c r="P51" s="192">
        <f t="shared" si="16"/>
        <v>0</v>
      </c>
      <c r="Q51" s="157">
        <f>'Step 4 - Forecast Budget'!N51</f>
        <v>0</v>
      </c>
      <c r="R51" s="137"/>
      <c r="S51" s="192">
        <f t="shared" si="17"/>
        <v>0</v>
      </c>
      <c r="T51" s="157">
        <f>'Step 4 - Forecast Budget'!O51</f>
        <v>0</v>
      </c>
      <c r="U51" s="137"/>
      <c r="V51" s="192">
        <f t="shared" si="18"/>
        <v>0</v>
      </c>
      <c r="W51" s="157">
        <f>'Step 4 - Forecast Budget'!P51</f>
        <v>0</v>
      </c>
      <c r="X51" s="137"/>
      <c r="Y51" s="192">
        <f t="shared" si="19"/>
        <v>0</v>
      </c>
      <c r="Z51" s="157">
        <f>'Step 4 - Forecast Budget'!Q51</f>
        <v>0</v>
      </c>
      <c r="AA51" s="131"/>
      <c r="AB51" s="193">
        <f t="shared" si="20"/>
        <v>0</v>
      </c>
      <c r="AC51" s="143">
        <f>'Step 4 - Forecast Budget'!R51</f>
        <v>0</v>
      </c>
      <c r="AD51" s="152"/>
      <c r="AE51" s="192">
        <f t="shared" si="21"/>
        <v>0</v>
      </c>
      <c r="AF51" s="157">
        <f>'Step 4 - Forecast Budget'!S51</f>
        <v>0</v>
      </c>
      <c r="AG51" s="137"/>
      <c r="AH51" s="192">
        <f t="shared" si="22"/>
        <v>0</v>
      </c>
      <c r="AI51" s="157">
        <f>'Step 4 - Forecast Budget'!T51</f>
        <v>0</v>
      </c>
      <c r="AJ51" s="137"/>
      <c r="AK51" s="192">
        <f t="shared" si="23"/>
        <v>0</v>
      </c>
      <c r="AL51" s="157">
        <f>'Step 4 - Forecast Budget'!U51</f>
        <v>0</v>
      </c>
      <c r="AM51" s="137"/>
      <c r="AN51" s="192">
        <f t="shared" si="24"/>
        <v>0</v>
      </c>
      <c r="AO51" s="157">
        <f>'Step 4 - Forecast Budget'!V51</f>
        <v>0</v>
      </c>
      <c r="AP51" s="137"/>
      <c r="AQ51" s="192">
        <f t="shared" si="25"/>
        <v>0</v>
      </c>
      <c r="AR51" s="157">
        <f>'Step 4 - Forecast Budget'!W51</f>
        <v>0</v>
      </c>
      <c r="AS51" s="137"/>
      <c r="AT51" s="192">
        <f t="shared" si="26"/>
        <v>0</v>
      </c>
      <c r="AU51" s="157">
        <f>'Step 4 - Forecast Budget'!X51</f>
        <v>0</v>
      </c>
      <c r="AV51" s="137"/>
      <c r="AW51" s="194">
        <f t="shared" si="27"/>
        <v>0</v>
      </c>
    </row>
    <row r="52" spans="1:49" ht="15" customHeight="1">
      <c r="A52" s="470" t="s">
        <v>182</v>
      </c>
      <c r="B52" s="471"/>
      <c r="C52" s="471"/>
      <c r="D52" s="471"/>
      <c r="E52" s="471"/>
      <c r="F52" s="471"/>
      <c r="G52" s="471"/>
      <c r="H52" s="471"/>
      <c r="I52" s="471"/>
      <c r="J52" s="476"/>
      <c r="K52" s="185">
        <f>'Step 4 - Forecast Budget'!K52</f>
        <v>0</v>
      </c>
      <c r="L52" s="155">
        <f t="shared" si="28"/>
        <v>0</v>
      </c>
      <c r="M52" s="186">
        <f t="shared" si="15"/>
        <v>0</v>
      </c>
      <c r="N52" s="155">
        <f>'Step 4 - Forecast Budget'!M52</f>
        <v>0</v>
      </c>
      <c r="O52" s="155">
        <f>(SUM(O22:O41)+O43+O44+O51)*$J$17</f>
        <v>0</v>
      </c>
      <c r="P52" s="192">
        <f t="shared" si="16"/>
        <v>0</v>
      </c>
      <c r="Q52" s="157">
        <f>'Step 4 - Forecast Budget'!N52</f>
        <v>0</v>
      </c>
      <c r="R52" s="155">
        <f>(SUM(R22:R41)+R43+R44+R51)*$J$17</f>
        <v>0</v>
      </c>
      <c r="S52" s="192">
        <f t="shared" si="17"/>
        <v>0</v>
      </c>
      <c r="T52" s="157">
        <f>'Step 4 - Forecast Budget'!O52</f>
        <v>0</v>
      </c>
      <c r="U52" s="155">
        <f>(SUM(U22:U41)+U43+U44+U51)*$J$17</f>
        <v>0</v>
      </c>
      <c r="V52" s="192">
        <f t="shared" si="18"/>
        <v>0</v>
      </c>
      <c r="W52" s="157">
        <f>'Step 4 - Forecast Budget'!P52</f>
        <v>0</v>
      </c>
      <c r="X52" s="155">
        <f>(SUM(X22:X41)+X43+X44+X51)*$J$17</f>
        <v>0</v>
      </c>
      <c r="Y52" s="192">
        <f t="shared" si="19"/>
        <v>0</v>
      </c>
      <c r="Z52" s="157">
        <f>'Step 4 - Forecast Budget'!Q52</f>
        <v>0</v>
      </c>
      <c r="AA52" s="155">
        <f>(SUM(AA22:AA41)+AA43+AA44+AA51)*$J$17</f>
        <v>0</v>
      </c>
      <c r="AB52" s="193">
        <f t="shared" si="20"/>
        <v>0</v>
      </c>
      <c r="AC52" s="143">
        <f>'Step 4 - Forecast Budget'!R52</f>
        <v>0</v>
      </c>
      <c r="AD52" s="155">
        <f>(SUM(AD22:AD41)+AD43+AD44+AD51)*$J$17</f>
        <v>0</v>
      </c>
      <c r="AE52" s="192">
        <f t="shared" si="21"/>
        <v>0</v>
      </c>
      <c r="AF52" s="157">
        <f>'Step 4 - Forecast Budget'!S52</f>
        <v>0</v>
      </c>
      <c r="AG52" s="155">
        <f>(SUM(AG22:AG41)+AG43+AG44+AG51)*$J$17</f>
        <v>0</v>
      </c>
      <c r="AH52" s="192">
        <f t="shared" si="22"/>
        <v>0</v>
      </c>
      <c r="AI52" s="157">
        <f>'Step 4 - Forecast Budget'!T52</f>
        <v>0</v>
      </c>
      <c r="AJ52" s="155">
        <f>(SUM(AJ22:AJ41)+AJ43+AJ44+AJ51)*$J$17</f>
        <v>0</v>
      </c>
      <c r="AK52" s="192">
        <f t="shared" si="23"/>
        <v>0</v>
      </c>
      <c r="AL52" s="157">
        <f>'Step 4 - Forecast Budget'!U52</f>
        <v>0</v>
      </c>
      <c r="AM52" s="155">
        <f>(SUM(AM22:AM41)+AM43+AM44+AM51)*$J$17</f>
        <v>0</v>
      </c>
      <c r="AN52" s="192">
        <f t="shared" si="24"/>
        <v>0</v>
      </c>
      <c r="AO52" s="157">
        <f>'Step 4 - Forecast Budget'!V52</f>
        <v>0</v>
      </c>
      <c r="AP52" s="155">
        <f>(SUM(AP22:AP41)+AP43+AP44+AP51)*$J$17</f>
        <v>0</v>
      </c>
      <c r="AQ52" s="192">
        <f t="shared" si="25"/>
        <v>0</v>
      </c>
      <c r="AR52" s="157">
        <f>'Step 4 - Forecast Budget'!W52</f>
        <v>0</v>
      </c>
      <c r="AS52" s="155">
        <f>(SUM(AS22:AS41)+AS43+AS44+AS51)*$J$17</f>
        <v>0</v>
      </c>
      <c r="AT52" s="192">
        <f t="shared" si="26"/>
        <v>0</v>
      </c>
      <c r="AU52" s="157">
        <f>'Step 4 - Forecast Budget'!X52</f>
        <v>0</v>
      </c>
      <c r="AV52" s="155">
        <f>(SUM(AV22:AV41)+AV43+AV44+AV51)*$J$17</f>
        <v>0</v>
      </c>
      <c r="AW52" s="194">
        <f t="shared" si="27"/>
        <v>0</v>
      </c>
    </row>
    <row r="53" spans="1:49" ht="15" customHeight="1">
      <c r="A53" s="470" t="s">
        <v>183</v>
      </c>
      <c r="B53" s="471"/>
      <c r="C53" s="471"/>
      <c r="D53" s="471"/>
      <c r="E53" s="471"/>
      <c r="F53" s="471"/>
      <c r="G53" s="471"/>
      <c r="H53" s="471"/>
      <c r="I53" s="471"/>
      <c r="J53" s="476"/>
      <c r="K53" s="185">
        <f>'Step 4 - Forecast Budget'!K53</f>
        <v>0</v>
      </c>
      <c r="L53" s="155">
        <f t="shared" si="28"/>
        <v>0</v>
      </c>
      <c r="M53" s="186">
        <f t="shared" si="15"/>
        <v>0</v>
      </c>
      <c r="N53" s="155">
        <f>'Step 4 - Forecast Budget'!M53</f>
        <v>0</v>
      </c>
      <c r="O53" s="249"/>
      <c r="P53" s="192">
        <f t="shared" si="16"/>
        <v>0</v>
      </c>
      <c r="Q53" s="157">
        <f>'Step 4 - Forecast Budget'!N53</f>
        <v>0</v>
      </c>
      <c r="R53" s="199"/>
      <c r="S53" s="192">
        <f t="shared" si="17"/>
        <v>0</v>
      </c>
      <c r="T53" s="157">
        <f>'Step 4 - Forecast Budget'!O53</f>
        <v>0</v>
      </c>
      <c r="U53" s="199">
        <f>(SUM(O17,R17))-(SUM(O52,R52))</f>
        <v>0</v>
      </c>
      <c r="V53" s="192">
        <f t="shared" si="18"/>
        <v>0</v>
      </c>
      <c r="W53" s="157">
        <f>'Step 4 - Forecast Budget'!P53</f>
        <v>0</v>
      </c>
      <c r="X53" s="199"/>
      <c r="Y53" s="192">
        <f t="shared" si="19"/>
        <v>0</v>
      </c>
      <c r="Z53" s="157">
        <f>'Step 4 - Forecast Budget'!Q53</f>
        <v>0</v>
      </c>
      <c r="AA53" s="199">
        <f>(SUM(U17,X17))-(SUM(U52,X52))</f>
        <v>0</v>
      </c>
      <c r="AB53" s="193">
        <f t="shared" si="20"/>
        <v>0</v>
      </c>
      <c r="AC53" s="143">
        <f>'Step 4 - Forecast Budget'!R53</f>
        <v>0</v>
      </c>
      <c r="AD53" s="199"/>
      <c r="AE53" s="192">
        <f t="shared" si="21"/>
        <v>0</v>
      </c>
      <c r="AF53" s="157">
        <f>'Step 4 - Forecast Budget'!S53</f>
        <v>0</v>
      </c>
      <c r="AG53" s="199">
        <f>(SUM(AA17,AD17))-(SUM(AA52,AD52))</f>
        <v>0</v>
      </c>
      <c r="AH53" s="192">
        <f t="shared" si="22"/>
        <v>0</v>
      </c>
      <c r="AI53" s="157">
        <f>'Step 4 - Forecast Budget'!T53</f>
        <v>0</v>
      </c>
      <c r="AJ53" s="199"/>
      <c r="AK53" s="192">
        <f t="shared" si="23"/>
        <v>0</v>
      </c>
      <c r="AL53" s="157">
        <f>'Step 4 - Forecast Budget'!U53</f>
        <v>0</v>
      </c>
      <c r="AM53" s="199">
        <f>(SUM(AG17,AJ17))-(SUM(AG52,AJ52))</f>
        <v>0</v>
      </c>
      <c r="AN53" s="192">
        <f t="shared" si="24"/>
        <v>0</v>
      </c>
      <c r="AO53" s="157">
        <f>'Step 4 - Forecast Budget'!V53</f>
        <v>0</v>
      </c>
      <c r="AP53" s="199"/>
      <c r="AQ53" s="192">
        <f t="shared" si="25"/>
        <v>0</v>
      </c>
      <c r="AR53" s="157">
        <f>'Step 4 - Forecast Budget'!W53</f>
        <v>0</v>
      </c>
      <c r="AS53" s="199">
        <f>(SUM(AM17,AP17))-(SUM(AM52,AP52))</f>
        <v>0</v>
      </c>
      <c r="AT53" s="192">
        <f t="shared" si="26"/>
        <v>0</v>
      </c>
      <c r="AU53" s="157">
        <f>'Step 4 - Forecast Budget'!X53</f>
        <v>0</v>
      </c>
      <c r="AV53" s="199"/>
      <c r="AW53" s="194">
        <f t="shared" si="27"/>
        <v>0</v>
      </c>
    </row>
    <row r="54" spans="1:49" ht="17.25" customHeight="1">
      <c r="A54" s="458" t="s">
        <v>47</v>
      </c>
      <c r="B54" s="458"/>
      <c r="C54" s="458"/>
      <c r="D54" s="458"/>
      <c r="E54" s="458"/>
      <c r="F54" s="458"/>
      <c r="G54" s="458"/>
      <c r="H54" s="458"/>
      <c r="I54" s="458"/>
      <c r="J54" s="458"/>
      <c r="K54" s="144">
        <f>'Step 4 - Forecast Budget'!K54</f>
        <v>0</v>
      </c>
      <c r="L54" s="138">
        <f>SUM(L42:L53)</f>
        <v>0</v>
      </c>
      <c r="M54" s="188">
        <f t="shared" si="15"/>
        <v>0</v>
      </c>
      <c r="N54" s="187">
        <f>'Step 4 - Forecast Budget'!M54</f>
        <v>0</v>
      </c>
      <c r="O54" s="187">
        <f>SUM(O42:O53)</f>
        <v>0</v>
      </c>
      <c r="P54" s="195">
        <f t="shared" si="16"/>
        <v>0</v>
      </c>
      <c r="Q54" s="189">
        <f>'Step 4 - Forecast Budget'!N54</f>
        <v>0</v>
      </c>
      <c r="R54" s="144">
        <f>SUM(R42:R53)</f>
        <v>0</v>
      </c>
      <c r="S54" s="195">
        <f t="shared" si="17"/>
        <v>0</v>
      </c>
      <c r="T54" s="189">
        <f>'Step 4 - Forecast Budget'!O54</f>
        <v>0</v>
      </c>
      <c r="U54" s="144">
        <f>SUM(U42:U53)</f>
        <v>0</v>
      </c>
      <c r="V54" s="195">
        <f t="shared" si="18"/>
        <v>0</v>
      </c>
      <c r="W54" s="189">
        <f>'Step 4 - Forecast Budget'!P54</f>
        <v>0</v>
      </c>
      <c r="X54" s="144">
        <f>SUM(X42:X53)</f>
        <v>0</v>
      </c>
      <c r="Y54" s="195">
        <f t="shared" si="19"/>
        <v>0</v>
      </c>
      <c r="Z54" s="189">
        <f>'Step 4 - Forecast Budget'!Q54</f>
        <v>0</v>
      </c>
      <c r="AA54" s="144">
        <f>SUM(AA42:AA53)</f>
        <v>0</v>
      </c>
      <c r="AB54" s="196">
        <f t="shared" si="20"/>
        <v>0</v>
      </c>
      <c r="AC54" s="189">
        <f>'Step 4 - Forecast Budget'!R54</f>
        <v>0</v>
      </c>
      <c r="AD54" s="144">
        <f>SUM(AD42:AD53)</f>
        <v>0</v>
      </c>
      <c r="AE54" s="195">
        <f t="shared" si="21"/>
        <v>0</v>
      </c>
      <c r="AF54" s="189">
        <f>'Step 4 - Forecast Budget'!S54</f>
        <v>0</v>
      </c>
      <c r="AG54" s="144">
        <f>SUM(AG42:AG53)</f>
        <v>0</v>
      </c>
      <c r="AH54" s="195">
        <f t="shared" si="22"/>
        <v>0</v>
      </c>
      <c r="AI54" s="189">
        <f>'Step 4 - Forecast Budget'!T54</f>
        <v>0</v>
      </c>
      <c r="AJ54" s="144">
        <f>SUM(AJ42:AJ53)</f>
        <v>0</v>
      </c>
      <c r="AK54" s="195">
        <f t="shared" si="23"/>
        <v>0</v>
      </c>
      <c r="AL54" s="189">
        <f>'Step 4 - Forecast Budget'!U54</f>
        <v>0</v>
      </c>
      <c r="AM54" s="144">
        <f>SUM(AM42:AM53)</f>
        <v>0</v>
      </c>
      <c r="AN54" s="195">
        <f t="shared" si="24"/>
        <v>0</v>
      </c>
      <c r="AO54" s="189">
        <f>'Step 4 - Forecast Budget'!V54</f>
        <v>0</v>
      </c>
      <c r="AP54" s="144">
        <f>SUM(AP42:AP53)</f>
        <v>0</v>
      </c>
      <c r="AQ54" s="195">
        <f t="shared" si="25"/>
        <v>0</v>
      </c>
      <c r="AR54" s="189">
        <f>'Step 4 - Forecast Budget'!W54</f>
        <v>0</v>
      </c>
      <c r="AS54" s="144">
        <f>SUM(AS42:AS53)</f>
        <v>0</v>
      </c>
      <c r="AT54" s="195">
        <f t="shared" si="26"/>
        <v>0</v>
      </c>
      <c r="AU54" s="189">
        <f>'Step 4 - Forecast Budget'!X54</f>
        <v>0</v>
      </c>
      <c r="AV54" s="144">
        <f>SUM(AV42:AV53)</f>
        <v>0</v>
      </c>
      <c r="AW54" s="198">
        <f t="shared" si="27"/>
        <v>0</v>
      </c>
    </row>
    <row r="55" spans="1:50" s="44" customFormat="1" ht="17.25" customHeight="1">
      <c r="A55" s="434" t="s">
        <v>239</v>
      </c>
      <c r="B55" s="511"/>
      <c r="C55" s="511"/>
      <c r="D55" s="511"/>
      <c r="E55" s="511"/>
      <c r="F55" s="511"/>
      <c r="G55" s="511"/>
      <c r="H55" s="511"/>
      <c r="I55" s="511"/>
      <c r="J55" s="511"/>
      <c r="K55" s="511"/>
      <c r="L55" s="511"/>
      <c r="M55" s="511"/>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57"/>
    </row>
    <row r="56" spans="1:49" ht="22.5" customHeight="1">
      <c r="A56" s="459" t="s">
        <v>184</v>
      </c>
      <c r="B56" s="460"/>
      <c r="C56" s="460"/>
      <c r="D56" s="460"/>
      <c r="E56" s="460"/>
      <c r="F56" s="460"/>
      <c r="G56" s="460"/>
      <c r="H56" s="460"/>
      <c r="I56" s="460"/>
      <c r="J56" s="461"/>
      <c r="K56" s="144" t="e">
        <f>'Step 4 - Forecast Budget'!K56</f>
        <v>#DIV/0!</v>
      </c>
      <c r="L56" s="144">
        <f>L18-L54</f>
        <v>0</v>
      </c>
      <c r="M56" s="188" t="e">
        <f>K56-L56</f>
        <v>#DIV/0!</v>
      </c>
      <c r="N56" s="187">
        <f>'Step 4 - Forecast Budget'!M56</f>
        <v>0</v>
      </c>
      <c r="O56" s="187">
        <f>O18-O54</f>
        <v>0</v>
      </c>
      <c r="P56" s="195">
        <f>N56-O56</f>
        <v>0</v>
      </c>
      <c r="Q56" s="138">
        <f>'Step 4 - Forecast Budget'!N56</f>
        <v>0</v>
      </c>
      <c r="R56" s="144">
        <f>R18-R54</f>
        <v>0</v>
      </c>
      <c r="S56" s="195">
        <f>Q56-R56</f>
        <v>0</v>
      </c>
      <c r="T56" s="138">
        <f>'Step 4 - Forecast Budget'!O56</f>
        <v>0</v>
      </c>
      <c r="U56" s="144">
        <f>U18-U54</f>
        <v>0</v>
      </c>
      <c r="V56" s="195">
        <f>T56-U56</f>
        <v>0</v>
      </c>
      <c r="W56" s="138">
        <f>'Step 4 - Forecast Budget'!P56</f>
        <v>0</v>
      </c>
      <c r="X56" s="144">
        <f>X18-X54</f>
        <v>0</v>
      </c>
      <c r="Y56" s="195">
        <f>W56-X56</f>
        <v>0</v>
      </c>
      <c r="Z56" s="138">
        <f>'Step 4 - Forecast Budget'!Q56</f>
        <v>0</v>
      </c>
      <c r="AA56" s="144">
        <f>AA18-AA54</f>
        <v>0</v>
      </c>
      <c r="AB56" s="195">
        <f>Z56-AA56</f>
        <v>0</v>
      </c>
      <c r="AC56" s="138">
        <f>'Step 4 - Forecast Budget'!R56</f>
        <v>0</v>
      </c>
      <c r="AD56" s="144">
        <f>AD18-AD54</f>
        <v>0</v>
      </c>
      <c r="AE56" s="195">
        <f>AC56-AD56</f>
        <v>0</v>
      </c>
      <c r="AF56" s="138">
        <f>'Step 4 - Forecast Budget'!S56</f>
        <v>0</v>
      </c>
      <c r="AG56" s="144">
        <f>AG18-AG54</f>
        <v>0</v>
      </c>
      <c r="AH56" s="195">
        <f>AF56-AG56</f>
        <v>0</v>
      </c>
      <c r="AI56" s="138">
        <f>'Step 4 - Forecast Budget'!T56</f>
        <v>0</v>
      </c>
      <c r="AJ56" s="144">
        <f>AJ18-AJ54</f>
        <v>0</v>
      </c>
      <c r="AK56" s="195">
        <f>AI56-AJ56</f>
        <v>0</v>
      </c>
      <c r="AL56" s="138">
        <f>'Step 4 - Forecast Budget'!U56</f>
        <v>0</v>
      </c>
      <c r="AM56" s="144">
        <f>AM18-AM54</f>
        <v>0</v>
      </c>
      <c r="AN56" s="195">
        <f>AL56-AM56</f>
        <v>0</v>
      </c>
      <c r="AO56" s="138">
        <f>'Step 4 - Forecast Budget'!V56</f>
        <v>0</v>
      </c>
      <c r="AP56" s="144">
        <f>AP18-AP54</f>
        <v>0</v>
      </c>
      <c r="AQ56" s="195">
        <f>AO56-AP56</f>
        <v>0</v>
      </c>
      <c r="AR56" s="138">
        <f>'Step 4 - Forecast Budget'!W56</f>
        <v>0</v>
      </c>
      <c r="AS56" s="144">
        <f>AS18-AS54</f>
        <v>0</v>
      </c>
      <c r="AT56" s="195">
        <f>AR56-AS56</f>
        <v>0</v>
      </c>
      <c r="AU56" s="138">
        <f>'Step 4 - Forecast Budget'!X56</f>
        <v>0</v>
      </c>
      <c r="AV56" s="144">
        <f>AV18-AV54</f>
        <v>0</v>
      </c>
      <c r="AW56" s="198">
        <f>AU56-AV56</f>
        <v>0</v>
      </c>
    </row>
    <row r="57" spans="1:50" s="44" customFormat="1" ht="4.5" customHeight="1">
      <c r="A57" s="158"/>
      <c r="B57" s="159"/>
      <c r="C57" s="159"/>
      <c r="D57" s="159"/>
      <c r="E57" s="159"/>
      <c r="F57" s="159"/>
      <c r="G57" s="159"/>
      <c r="H57" s="159"/>
      <c r="I57" s="159"/>
      <c r="J57" s="159"/>
      <c r="K57" s="160"/>
      <c r="L57" s="160"/>
      <c r="M57" s="250"/>
      <c r="N57" s="252"/>
      <c r="O57" s="25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3"/>
      <c r="AU57" s="163"/>
      <c r="AV57" s="163"/>
      <c r="AW57" s="163"/>
      <c r="AX57" s="57"/>
    </row>
    <row r="58" spans="1:49" ht="22.5" customHeight="1">
      <c r="A58" s="462" t="s">
        <v>185</v>
      </c>
      <c r="B58" s="463"/>
      <c r="C58" s="463"/>
      <c r="D58" s="463"/>
      <c r="E58" s="463"/>
      <c r="F58" s="463"/>
      <c r="G58" s="463"/>
      <c r="H58" s="463"/>
      <c r="I58" s="463"/>
      <c r="J58" s="464"/>
      <c r="K58" s="207">
        <f>'Step 4 - Forecast Budget'!K58</f>
        <v>0</v>
      </c>
      <c r="L58" s="207">
        <f>O58</f>
        <v>0</v>
      </c>
      <c r="M58" s="207">
        <f>K58-L58</f>
        <v>0</v>
      </c>
      <c r="N58" s="259">
        <f>'Step 4 - Forecast Budget'!M58</f>
        <v>0</v>
      </c>
      <c r="O58" s="200"/>
      <c r="P58" s="209"/>
      <c r="Q58" s="210"/>
      <c r="R58" s="165">
        <f>O60</f>
        <v>0</v>
      </c>
      <c r="S58" s="209"/>
      <c r="T58" s="210"/>
      <c r="U58" s="165">
        <f>R60</f>
        <v>0</v>
      </c>
      <c r="V58" s="209"/>
      <c r="W58" s="210"/>
      <c r="X58" s="165">
        <f>U60</f>
        <v>0</v>
      </c>
      <c r="Y58" s="209"/>
      <c r="Z58" s="210"/>
      <c r="AA58" s="165">
        <f>X60</f>
        <v>0</v>
      </c>
      <c r="AB58" s="209"/>
      <c r="AC58" s="210"/>
      <c r="AD58" s="165">
        <f>AA60</f>
        <v>0</v>
      </c>
      <c r="AE58" s="209"/>
      <c r="AF58" s="210"/>
      <c r="AG58" s="165">
        <f>AD60</f>
        <v>0</v>
      </c>
      <c r="AH58" s="209"/>
      <c r="AI58" s="211"/>
      <c r="AJ58" s="165">
        <f>AG60</f>
        <v>0</v>
      </c>
      <c r="AK58" s="209"/>
      <c r="AL58" s="189"/>
      <c r="AM58" s="212">
        <f>AJ60</f>
        <v>0</v>
      </c>
      <c r="AN58" s="209"/>
      <c r="AO58" s="189"/>
      <c r="AP58" s="212">
        <f>AM60</f>
        <v>0</v>
      </c>
      <c r="AQ58" s="209"/>
      <c r="AR58" s="189"/>
      <c r="AS58" s="212">
        <f>AP60</f>
        <v>0</v>
      </c>
      <c r="AT58" s="209"/>
      <c r="AU58" s="189"/>
      <c r="AV58" s="213">
        <f>AS60</f>
        <v>0</v>
      </c>
      <c r="AW58" s="189"/>
    </row>
    <row r="59" spans="1:38" s="14" customFormat="1" ht="4.5" customHeight="1">
      <c r="A59" s="465"/>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7"/>
      <c r="AG59" s="43"/>
      <c r="AH59" s="43"/>
      <c r="AI59" s="166"/>
      <c r="AJ59" s="166"/>
      <c r="AK59" s="166"/>
      <c r="AL59" s="166"/>
    </row>
    <row r="60" spans="1:55" ht="21.75" customHeight="1">
      <c r="A60" s="439" t="s">
        <v>186</v>
      </c>
      <c r="B60" s="440"/>
      <c r="C60" s="440"/>
      <c r="D60" s="440"/>
      <c r="E60" s="440"/>
      <c r="F60" s="440"/>
      <c r="G60" s="440"/>
      <c r="H60" s="440"/>
      <c r="I60" s="440"/>
      <c r="J60" s="440"/>
      <c r="K60" s="144">
        <f>'Step 4 - Forecast Budget'!K60</f>
        <v>0</v>
      </c>
      <c r="L60" s="138">
        <f>AV60</f>
        <v>0</v>
      </c>
      <c r="M60" s="198">
        <f>K60-L60</f>
        <v>0</v>
      </c>
      <c r="N60" s="187">
        <f>'Step 4 - Forecast Budget'!M60</f>
        <v>0</v>
      </c>
      <c r="O60" s="187">
        <f>O56+O58</f>
        <v>0</v>
      </c>
      <c r="P60" s="195">
        <f>N60-O60</f>
        <v>0</v>
      </c>
      <c r="Q60" s="138">
        <f>'Step 4 - Forecast Budget'!N60</f>
        <v>0</v>
      </c>
      <c r="R60" s="144">
        <f>R56+R58</f>
        <v>0</v>
      </c>
      <c r="S60" s="195">
        <f>Q60-R60</f>
        <v>0</v>
      </c>
      <c r="T60" s="138">
        <f>'Step 4 - Forecast Budget'!O60</f>
        <v>0</v>
      </c>
      <c r="U60" s="144">
        <f>U56+U58</f>
        <v>0</v>
      </c>
      <c r="V60" s="195">
        <f>T60-U60</f>
        <v>0</v>
      </c>
      <c r="W60" s="138">
        <f>'Step 4 - Forecast Budget'!P60</f>
        <v>0</v>
      </c>
      <c r="X60" s="144">
        <f>X56+X58</f>
        <v>0</v>
      </c>
      <c r="Y60" s="195">
        <f>W60-X60</f>
        <v>0</v>
      </c>
      <c r="Z60" s="138">
        <f>'Step 4 - Forecast Budget'!Q60</f>
        <v>0</v>
      </c>
      <c r="AA60" s="144">
        <f>AA56+AA58</f>
        <v>0</v>
      </c>
      <c r="AB60" s="195">
        <f>Z60-AA60</f>
        <v>0</v>
      </c>
      <c r="AC60" s="138">
        <f>'Step 4 - Forecast Budget'!R60</f>
        <v>0</v>
      </c>
      <c r="AD60" s="144">
        <f>AD56+AD58</f>
        <v>0</v>
      </c>
      <c r="AE60" s="195">
        <f>AC60-AD60</f>
        <v>0</v>
      </c>
      <c r="AF60" s="138">
        <f>'Step 4 - Forecast Budget'!S60</f>
        <v>0</v>
      </c>
      <c r="AG60" s="144">
        <f>AG56+AG58</f>
        <v>0</v>
      </c>
      <c r="AH60" s="195">
        <f>AF60-AG60</f>
        <v>0</v>
      </c>
      <c r="AI60" s="138">
        <f>'Step 4 - Forecast Budget'!T60</f>
        <v>0</v>
      </c>
      <c r="AJ60" s="144">
        <f>AJ56+AJ58</f>
        <v>0</v>
      </c>
      <c r="AK60" s="195">
        <f>AI60-AJ60</f>
        <v>0</v>
      </c>
      <c r="AL60" s="138">
        <f>'Step 4 - Forecast Budget'!U60</f>
        <v>0</v>
      </c>
      <c r="AM60" s="144">
        <f>AM56+AM58</f>
        <v>0</v>
      </c>
      <c r="AN60" s="195">
        <f>AL60-AM60</f>
        <v>0</v>
      </c>
      <c r="AO60" s="138">
        <f>'Step 4 - Forecast Budget'!V60</f>
        <v>0</v>
      </c>
      <c r="AP60" s="144">
        <f>AP56+AP58</f>
        <v>0</v>
      </c>
      <c r="AQ60" s="195">
        <f>AO60-AP60</f>
        <v>0</v>
      </c>
      <c r="AR60" s="138">
        <f>'Step 4 - Forecast Budget'!W60</f>
        <v>0</v>
      </c>
      <c r="AS60" s="144">
        <f>AS56+AS58</f>
        <v>0</v>
      </c>
      <c r="AT60" s="195">
        <f>AR60-AS60</f>
        <v>0</v>
      </c>
      <c r="AU60" s="138">
        <f>'Step 4 - Forecast Budget'!X60</f>
        <v>0</v>
      </c>
      <c r="AV60" s="144">
        <f>AV56+AV58</f>
        <v>0</v>
      </c>
      <c r="AW60" s="198">
        <f>AU60-AV60</f>
        <v>0</v>
      </c>
      <c r="AX60" s="201"/>
      <c r="AZ60" s="14"/>
      <c r="BA60" s="14"/>
      <c r="BB60" s="14"/>
      <c r="BC60" s="14"/>
    </row>
    <row r="61" spans="1:50" s="44" customFormat="1" ht="17.25" customHeight="1">
      <c r="A61" s="434" t="s">
        <v>240</v>
      </c>
      <c r="B61" s="511"/>
      <c r="C61" s="511"/>
      <c r="D61" s="511"/>
      <c r="E61" s="511"/>
      <c r="F61" s="511"/>
      <c r="G61" s="511"/>
      <c r="H61" s="511"/>
      <c r="I61" s="511"/>
      <c r="J61" s="511"/>
      <c r="K61" s="511"/>
      <c r="L61" s="511"/>
      <c r="M61" s="511"/>
      <c r="N61" s="95"/>
      <c r="O61" s="95"/>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57"/>
    </row>
    <row r="62" spans="1:49" ht="15" customHeight="1">
      <c r="A62" s="500" t="s">
        <v>192</v>
      </c>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row>
    <row r="63" spans="1:49" ht="15" customHeight="1">
      <c r="A63" s="500"/>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row>
    <row r="64" spans="1:49" ht="15" customHeight="1">
      <c r="A64" s="500"/>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row>
    <row r="65" spans="1:49" ht="3" customHeight="1">
      <c r="A65" s="95"/>
      <c r="B65" s="95"/>
      <c r="C65" s="95"/>
      <c r="D65" s="95"/>
      <c r="E65" s="95"/>
      <c r="F65" s="95"/>
      <c r="G65" s="95"/>
      <c r="H65" s="95"/>
      <c r="I65" s="95"/>
      <c r="J65" s="95"/>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202"/>
      <c r="AH65" s="202"/>
      <c r="AI65" s="95"/>
      <c r="AJ65" s="95"/>
      <c r="AK65" s="95"/>
      <c r="AL65" s="95"/>
      <c r="AM65" s="95"/>
      <c r="AN65" s="95"/>
      <c r="AO65" s="95"/>
      <c r="AP65" s="95"/>
      <c r="AQ65" s="95"/>
      <c r="AR65" s="95"/>
      <c r="AS65" s="95"/>
      <c r="AT65" s="95"/>
      <c r="AU65" s="95"/>
      <c r="AV65" s="95"/>
      <c r="AW65" s="95"/>
    </row>
    <row r="66" ht="15">
      <c r="A66" s="100"/>
    </row>
    <row r="67" ht="15">
      <c r="A67" s="100"/>
    </row>
    <row r="68" ht="15">
      <c r="A68" s="100"/>
    </row>
    <row r="69" ht="15">
      <c r="A69" s="100"/>
    </row>
    <row r="70" ht="15">
      <c r="A70" s="100"/>
    </row>
    <row r="71" ht="15">
      <c r="A71" s="100"/>
    </row>
  </sheetData>
  <sheetProtection password="DBAD" sheet="1" selectLockedCells="1"/>
  <mergeCells count="75">
    <mergeCell ref="A55:M55"/>
    <mergeCell ref="A61:M61"/>
    <mergeCell ref="I2:J2"/>
    <mergeCell ref="K2:Q2"/>
    <mergeCell ref="H3:J3"/>
    <mergeCell ref="A4:AF4"/>
    <mergeCell ref="A5:J6"/>
    <mergeCell ref="K5:M5"/>
    <mergeCell ref="A21:J21"/>
    <mergeCell ref="E8:F8"/>
    <mergeCell ref="AR5:AT5"/>
    <mergeCell ref="AU5:AW5"/>
    <mergeCell ref="A7:J7"/>
    <mergeCell ref="A9:D9"/>
    <mergeCell ref="E9:F9"/>
    <mergeCell ref="H9:I9"/>
    <mergeCell ref="AI5:AK5"/>
    <mergeCell ref="AL5:AN5"/>
    <mergeCell ref="AO5:AQ5"/>
    <mergeCell ref="Z5:AB5"/>
    <mergeCell ref="AC5:AE5"/>
    <mergeCell ref="AF5:AH5"/>
    <mergeCell ref="Q5:S5"/>
    <mergeCell ref="T5:V5"/>
    <mergeCell ref="W5:Y5"/>
    <mergeCell ref="N5:P5"/>
    <mergeCell ref="A14:J14"/>
    <mergeCell ref="A24:J24"/>
    <mergeCell ref="A25:J25"/>
    <mergeCell ref="A26:J26"/>
    <mergeCell ref="A12:J12"/>
    <mergeCell ref="A11:J11"/>
    <mergeCell ref="A13:J13"/>
    <mergeCell ref="A17:I17"/>
    <mergeCell ref="A23:J23"/>
    <mergeCell ref="A28:J28"/>
    <mergeCell ref="A22:J22"/>
    <mergeCell ref="A15:J15"/>
    <mergeCell ref="A29:J29"/>
    <mergeCell ref="A31:J31"/>
    <mergeCell ref="A32:J32"/>
    <mergeCell ref="A18:J18"/>
    <mergeCell ref="A20:J20"/>
    <mergeCell ref="A27:J27"/>
    <mergeCell ref="A16:J16"/>
    <mergeCell ref="K65:AF65"/>
    <mergeCell ref="A56:J56"/>
    <mergeCell ref="A58:J58"/>
    <mergeCell ref="A59:AF59"/>
    <mergeCell ref="A60:J60"/>
    <mergeCell ref="A33:J33"/>
    <mergeCell ref="A34:J34"/>
    <mergeCell ref="A62:AW64"/>
    <mergeCell ref="A52:J52"/>
    <mergeCell ref="A53:J53"/>
    <mergeCell ref="A35:J35"/>
    <mergeCell ref="A49:J49"/>
    <mergeCell ref="A50:J50"/>
    <mergeCell ref="A36:J36"/>
    <mergeCell ref="A37:J37"/>
    <mergeCell ref="A38:J38"/>
    <mergeCell ref="A42:J42"/>
    <mergeCell ref="A39:J39"/>
    <mergeCell ref="A40:J40"/>
    <mergeCell ref="A41:J41"/>
    <mergeCell ref="H8:I8"/>
    <mergeCell ref="A54:J54"/>
    <mergeCell ref="A43:J43"/>
    <mergeCell ref="A44:J44"/>
    <mergeCell ref="A51:J51"/>
    <mergeCell ref="A45:J45"/>
    <mergeCell ref="A46:J46"/>
    <mergeCell ref="A47:J47"/>
    <mergeCell ref="A48:J48"/>
    <mergeCell ref="A30:J30"/>
  </mergeCells>
  <conditionalFormatting sqref="K60:O60 Q60:R60 T60:U60 W60:X60 Z60:AA60 AC60:AD60 AF60:AG60 AI60:AJ60 AL60:AM60 AO60:AP60 AR60:AS60 AU60:AV60">
    <cfRule type="cellIs" priority="117" dxfId="34" operator="lessThan" stopIfTrue="1">
      <formula>0</formula>
    </cfRule>
  </conditionalFormatting>
  <conditionalFormatting sqref="N56:N57 AT57:AT58 P57:P58 S57:S58 V57:V58 Y57:Y58 AB57:AB58 AE57:AE58 AH57:AH58 AK57:AK58 AN57:AN58 AQ57:AQ58 U42:U54 R42:R54 O42:O54 L42:L54 AC55:AC58 AB55 AF55:AF58 AE55 AI55:AI58 AH55 AL55:AL58 AK55 AO55:AO58 AN55 AR55:AR58 AQ55 AU55:AU58 AT55 AW55 AW57:AW58 M6 O56:O58 Q56:R58 T56:U58 W56:X58 Z56:AA58 AV42:AV58 AD42:AD58 AG42:AG58 AJ42:AJ58 AM42:AM58 AP42:AP58 AS42:AS58 AA42:AA54 X42:X54 K56:M58">
    <cfRule type="cellIs" priority="116" dxfId="34" operator="lessThan" stopIfTrue="1">
      <formula>0</formula>
    </cfRule>
  </conditionalFormatting>
  <conditionalFormatting sqref="AB61:AW61">
    <cfRule type="cellIs" priority="1" dxfId="34" operator="lessThan" stopIfTrue="1">
      <formula>0</formula>
    </cfRule>
  </conditionalFormatting>
  <hyperlinks>
    <hyperlink ref="A55:J55" location="'Appendix - Detail Expense Sheet'!A1" display="Click here to use the Detail Expense Sheet (Appendix)"/>
    <hyperlink ref="A61:J61" location="'Appendix - Detail Expense Sheet'!A1" display="Click here to use the Detail Expense Sheet (Appendix)"/>
    <hyperlink ref="A61:M61" location="'Appendix B - Graphs Worksheet'!A68" display="Click here to view a line graph of the Closing Bank Balance (Budget vs. Actual)"/>
    <hyperlink ref="A55:M55" location="'Appendix B - Graphs Worksheet'!A44" display="Click here to view a column graph of Monthly Total Budget vs. Actual Expenses"/>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B5" sqref="B5"/>
    </sheetView>
  </sheetViews>
  <sheetFormatPr defaultColWidth="9.140625" defaultRowHeight="15"/>
  <cols>
    <col min="1" max="1" width="45.7109375" style="2" customWidth="1"/>
    <col min="2" max="4" width="11.7109375" style="2" customWidth="1"/>
    <col min="5" max="5" width="30.7109375" style="2" customWidth="1"/>
    <col min="6" max="16384" width="9.140625" style="2" customWidth="1"/>
  </cols>
  <sheetData>
    <row r="1" spans="1:5" s="13" customFormat="1" ht="33.75" customHeight="1">
      <c r="A1" s="516" t="s">
        <v>59</v>
      </c>
      <c r="B1" s="517"/>
      <c r="C1" s="517"/>
      <c r="D1" s="517"/>
      <c r="E1" s="518"/>
    </row>
    <row r="2" spans="1:5" ht="12">
      <c r="A2" s="521" t="s">
        <v>275</v>
      </c>
      <c r="B2" s="521"/>
      <c r="C2" s="521"/>
      <c r="D2" s="521"/>
      <c r="E2" s="521"/>
    </row>
    <row r="3" spans="1:5" ht="15" customHeight="1">
      <c r="A3" s="30" t="s">
        <v>6</v>
      </c>
      <c r="B3" s="522" t="s">
        <v>60</v>
      </c>
      <c r="C3" s="523"/>
      <c r="D3" s="524" t="s">
        <v>21</v>
      </c>
      <c r="E3" s="526" t="s">
        <v>61</v>
      </c>
    </row>
    <row r="4" spans="1:5" ht="15" customHeight="1">
      <c r="A4" s="34" t="s">
        <v>30</v>
      </c>
      <c r="B4" s="35" t="s">
        <v>62</v>
      </c>
      <c r="C4" s="36" t="s">
        <v>63</v>
      </c>
      <c r="D4" s="525"/>
      <c r="E4" s="527"/>
    </row>
    <row r="5" spans="1:5" ht="15" customHeight="1">
      <c r="A5" s="31" t="s">
        <v>64</v>
      </c>
      <c r="B5" s="32"/>
      <c r="C5" s="24"/>
      <c r="D5" s="29">
        <f>B5*C5</f>
        <v>0</v>
      </c>
      <c r="E5" s="37"/>
    </row>
    <row r="6" spans="1:5" ht="15" customHeight="1">
      <c r="A6" s="18" t="s">
        <v>65</v>
      </c>
      <c r="B6" s="25"/>
      <c r="C6" s="26"/>
      <c r="D6" s="29">
        <f aca="true" t="shared" si="0" ref="D6:D15">B6*C6</f>
        <v>0</v>
      </c>
      <c r="E6" s="38"/>
    </row>
    <row r="7" spans="1:5" ht="15" customHeight="1">
      <c r="A7" s="18" t="s">
        <v>66</v>
      </c>
      <c r="B7" s="25"/>
      <c r="C7" s="26"/>
      <c r="D7" s="29">
        <f t="shared" si="0"/>
        <v>0</v>
      </c>
      <c r="E7" s="38"/>
    </row>
    <row r="8" spans="1:5" ht="15" customHeight="1">
      <c r="A8" s="18"/>
      <c r="B8" s="25"/>
      <c r="C8" s="26">
        <v>0</v>
      </c>
      <c r="D8" s="29">
        <f t="shared" si="0"/>
        <v>0</v>
      </c>
      <c r="E8" s="38"/>
    </row>
    <row r="9" spans="1:5" ht="15" customHeight="1">
      <c r="A9" s="18"/>
      <c r="B9" s="25"/>
      <c r="C9" s="26"/>
      <c r="D9" s="29">
        <f t="shared" si="0"/>
        <v>0</v>
      </c>
      <c r="E9" s="38"/>
    </row>
    <row r="10" spans="1:5" ht="15" customHeight="1">
      <c r="A10" s="18"/>
      <c r="B10" s="25"/>
      <c r="C10" s="26"/>
      <c r="D10" s="29">
        <f t="shared" si="0"/>
        <v>0</v>
      </c>
      <c r="E10" s="38"/>
    </row>
    <row r="11" spans="1:5" ht="15" customHeight="1">
      <c r="A11" s="18"/>
      <c r="B11" s="25"/>
      <c r="C11" s="26"/>
      <c r="D11" s="29">
        <f t="shared" si="0"/>
        <v>0</v>
      </c>
      <c r="E11" s="38"/>
    </row>
    <row r="12" spans="1:5" ht="15" customHeight="1">
      <c r="A12" s="18"/>
      <c r="B12" s="25"/>
      <c r="C12" s="26"/>
      <c r="D12" s="29">
        <f t="shared" si="0"/>
        <v>0</v>
      </c>
      <c r="E12" s="38"/>
    </row>
    <row r="13" spans="1:5" ht="15" customHeight="1">
      <c r="A13" s="18"/>
      <c r="B13" s="25"/>
      <c r="C13" s="26"/>
      <c r="D13" s="29">
        <f t="shared" si="0"/>
        <v>0</v>
      </c>
      <c r="E13" s="38"/>
    </row>
    <row r="14" spans="1:5" ht="15" customHeight="1">
      <c r="A14" s="18"/>
      <c r="B14" s="25"/>
      <c r="C14" s="26"/>
      <c r="D14" s="29">
        <f t="shared" si="0"/>
        <v>0</v>
      </c>
      <c r="E14" s="38"/>
    </row>
    <row r="15" spans="1:5" ht="15" customHeight="1">
      <c r="A15" s="18"/>
      <c r="B15" s="33"/>
      <c r="C15" s="28"/>
      <c r="D15" s="29">
        <f t="shared" si="0"/>
        <v>0</v>
      </c>
      <c r="E15" s="38"/>
    </row>
    <row r="16" spans="1:5" ht="15" customHeight="1">
      <c r="A16" s="34" t="s">
        <v>31</v>
      </c>
      <c r="B16" s="35" t="s">
        <v>67</v>
      </c>
      <c r="C16" s="36" t="s">
        <v>83</v>
      </c>
      <c r="D16" s="22"/>
      <c r="E16" s="38"/>
    </row>
    <row r="17" spans="1:5" ht="15" customHeight="1">
      <c r="A17" s="19" t="s">
        <v>68</v>
      </c>
      <c r="B17" s="32"/>
      <c r="C17" s="24"/>
      <c r="D17" s="29">
        <f>B17*C17</f>
        <v>0</v>
      </c>
      <c r="E17" s="38"/>
    </row>
    <row r="18" spans="1:5" ht="15" customHeight="1">
      <c r="A18" s="20" t="s">
        <v>69</v>
      </c>
      <c r="B18" s="25"/>
      <c r="C18" s="26"/>
      <c r="D18" s="29">
        <f aca="true" t="shared" si="1" ref="D18:D30">B18*C18</f>
        <v>0</v>
      </c>
      <c r="E18" s="38"/>
    </row>
    <row r="19" spans="1:5" ht="15" customHeight="1">
      <c r="A19" s="20" t="s">
        <v>70</v>
      </c>
      <c r="B19" s="25"/>
      <c r="C19" s="26"/>
      <c r="D19" s="29">
        <f t="shared" si="1"/>
        <v>0</v>
      </c>
      <c r="E19" s="38"/>
    </row>
    <row r="20" spans="1:5" ht="15" customHeight="1">
      <c r="A20" s="20" t="s">
        <v>71</v>
      </c>
      <c r="B20" s="25"/>
      <c r="C20" s="26"/>
      <c r="D20" s="29">
        <f t="shared" si="1"/>
        <v>0</v>
      </c>
      <c r="E20" s="38"/>
    </row>
    <row r="21" spans="1:5" ht="15" customHeight="1">
      <c r="A21" s="20" t="s">
        <v>72</v>
      </c>
      <c r="B21" s="25"/>
      <c r="C21" s="26"/>
      <c r="D21" s="29">
        <f t="shared" si="1"/>
        <v>0</v>
      </c>
      <c r="E21" s="38"/>
    </row>
    <row r="22" spans="1:5" ht="15" customHeight="1">
      <c r="A22" s="20" t="s">
        <v>73</v>
      </c>
      <c r="B22" s="25"/>
      <c r="C22" s="26"/>
      <c r="D22" s="29">
        <f t="shared" si="1"/>
        <v>0</v>
      </c>
      <c r="E22" s="38"/>
    </row>
    <row r="23" spans="1:5" ht="15" customHeight="1">
      <c r="A23" s="20" t="s">
        <v>74</v>
      </c>
      <c r="B23" s="25"/>
      <c r="C23" s="26"/>
      <c r="D23" s="29">
        <f t="shared" si="1"/>
        <v>0</v>
      </c>
      <c r="E23" s="38"/>
    </row>
    <row r="24" spans="1:5" ht="15" customHeight="1">
      <c r="A24" s="20" t="s">
        <v>75</v>
      </c>
      <c r="B24" s="25"/>
      <c r="C24" s="26"/>
      <c r="D24" s="29">
        <f t="shared" si="1"/>
        <v>0</v>
      </c>
      <c r="E24" s="38"/>
    </row>
    <row r="25" spans="1:5" ht="15" customHeight="1">
      <c r="A25" s="20" t="s">
        <v>76</v>
      </c>
      <c r="B25" s="25"/>
      <c r="C25" s="26"/>
      <c r="D25" s="29">
        <f t="shared" si="1"/>
        <v>0</v>
      </c>
      <c r="E25" s="38"/>
    </row>
    <row r="26" spans="1:5" ht="15" customHeight="1">
      <c r="A26" s="20" t="s">
        <v>77</v>
      </c>
      <c r="B26" s="25"/>
      <c r="C26" s="26"/>
      <c r="D26" s="29">
        <f t="shared" si="1"/>
        <v>0</v>
      </c>
      <c r="E26" s="38"/>
    </row>
    <row r="27" spans="1:5" ht="15" customHeight="1">
      <c r="A27" s="20"/>
      <c r="B27" s="25"/>
      <c r="C27" s="26"/>
      <c r="D27" s="29">
        <f t="shared" si="1"/>
        <v>0</v>
      </c>
      <c r="E27" s="38"/>
    </row>
    <row r="28" spans="1:5" ht="15" customHeight="1">
      <c r="A28" s="20"/>
      <c r="B28" s="25"/>
      <c r="C28" s="26"/>
      <c r="D28" s="29">
        <f t="shared" si="1"/>
        <v>0</v>
      </c>
      <c r="E28" s="38"/>
    </row>
    <row r="29" spans="1:5" ht="15" customHeight="1">
      <c r="A29" s="20"/>
      <c r="B29" s="25"/>
      <c r="C29" s="26"/>
      <c r="D29" s="29">
        <f t="shared" si="1"/>
        <v>0</v>
      </c>
      <c r="E29" s="38"/>
    </row>
    <row r="30" spans="1:5" ht="15" customHeight="1">
      <c r="A30" s="20"/>
      <c r="B30" s="25"/>
      <c r="C30" s="28"/>
      <c r="D30" s="29">
        <f t="shared" si="1"/>
        <v>0</v>
      </c>
      <c r="E30" s="38"/>
    </row>
    <row r="31" spans="1:5" ht="15" customHeight="1">
      <c r="A31" s="34" t="s">
        <v>78</v>
      </c>
      <c r="B31" s="35" t="s">
        <v>67</v>
      </c>
      <c r="C31" s="36" t="s">
        <v>83</v>
      </c>
      <c r="D31" s="21"/>
      <c r="E31" s="38"/>
    </row>
    <row r="32" spans="1:5" ht="15" customHeight="1">
      <c r="A32" s="19" t="s">
        <v>79</v>
      </c>
      <c r="B32" s="23"/>
      <c r="C32" s="27"/>
      <c r="D32" s="29">
        <f>B32*C32</f>
        <v>0</v>
      </c>
      <c r="E32" s="38"/>
    </row>
    <row r="33" spans="1:5" ht="15" customHeight="1">
      <c r="A33" s="20" t="s">
        <v>80</v>
      </c>
      <c r="B33" s="25"/>
      <c r="C33" s="26"/>
      <c r="D33" s="29">
        <f aca="true" t="shared" si="2" ref="D33:D58">B33*C33</f>
        <v>0</v>
      </c>
      <c r="E33" s="38"/>
    </row>
    <row r="34" spans="1:5" ht="15" customHeight="1">
      <c r="A34" s="20" t="s">
        <v>81</v>
      </c>
      <c r="B34" s="25"/>
      <c r="C34" s="26"/>
      <c r="D34" s="29">
        <f t="shared" si="2"/>
        <v>0</v>
      </c>
      <c r="E34" s="38"/>
    </row>
    <row r="35" spans="1:5" ht="15" customHeight="1">
      <c r="A35" s="20" t="s">
        <v>82</v>
      </c>
      <c r="B35" s="25"/>
      <c r="C35" s="26"/>
      <c r="D35" s="29">
        <f t="shared" si="2"/>
        <v>0</v>
      </c>
      <c r="E35" s="38"/>
    </row>
    <row r="36" spans="1:5" ht="15" customHeight="1">
      <c r="A36" s="20"/>
      <c r="B36" s="25"/>
      <c r="C36" s="26"/>
      <c r="D36" s="29">
        <f t="shared" si="2"/>
        <v>0</v>
      </c>
      <c r="E36" s="38"/>
    </row>
    <row r="37" spans="1:5" ht="15" customHeight="1">
      <c r="A37" s="20"/>
      <c r="B37" s="25"/>
      <c r="C37" s="26"/>
      <c r="D37" s="29">
        <f t="shared" si="2"/>
        <v>0</v>
      </c>
      <c r="E37" s="38"/>
    </row>
    <row r="38" spans="1:5" ht="15" customHeight="1">
      <c r="A38" s="34" t="s">
        <v>84</v>
      </c>
      <c r="B38" s="35" t="s">
        <v>85</v>
      </c>
      <c r="C38" s="36" t="s">
        <v>92</v>
      </c>
      <c r="D38" s="21"/>
      <c r="E38" s="38"/>
    </row>
    <row r="39" spans="1:5" ht="15" customHeight="1">
      <c r="A39" s="19" t="s">
        <v>86</v>
      </c>
      <c r="B39" s="23"/>
      <c r="C39" s="27"/>
      <c r="D39" s="29">
        <f t="shared" si="2"/>
        <v>0</v>
      </c>
      <c r="E39" s="38"/>
    </row>
    <row r="40" spans="1:5" ht="15" customHeight="1">
      <c r="A40" s="20" t="s">
        <v>87</v>
      </c>
      <c r="B40" s="25"/>
      <c r="C40" s="26"/>
      <c r="D40" s="29">
        <f t="shared" si="2"/>
        <v>0</v>
      </c>
      <c r="E40" s="38"/>
    </row>
    <row r="41" spans="1:5" ht="15" customHeight="1">
      <c r="A41" s="20" t="s">
        <v>88</v>
      </c>
      <c r="B41" s="25"/>
      <c r="C41" s="26"/>
      <c r="D41" s="29">
        <f t="shared" si="2"/>
        <v>0</v>
      </c>
      <c r="E41" s="38"/>
    </row>
    <row r="42" spans="1:5" ht="15" customHeight="1">
      <c r="A42" s="20"/>
      <c r="B42" s="25"/>
      <c r="C42" s="26"/>
      <c r="D42" s="29">
        <f t="shared" si="2"/>
        <v>0</v>
      </c>
      <c r="E42" s="38"/>
    </row>
    <row r="43" spans="1:5" ht="15" customHeight="1">
      <c r="A43" s="20"/>
      <c r="B43" s="25"/>
      <c r="C43" s="26"/>
      <c r="D43" s="29">
        <f t="shared" si="2"/>
        <v>0</v>
      </c>
      <c r="E43" s="38"/>
    </row>
    <row r="44" spans="1:5" ht="15" customHeight="1">
      <c r="A44" s="20"/>
      <c r="B44" s="25"/>
      <c r="C44" s="26"/>
      <c r="D44" s="29">
        <f t="shared" si="2"/>
        <v>0</v>
      </c>
      <c r="E44" s="38"/>
    </row>
    <row r="45" spans="1:5" ht="15" customHeight="1">
      <c r="A45" s="20"/>
      <c r="B45" s="25"/>
      <c r="C45" s="26"/>
      <c r="D45" s="29">
        <f t="shared" si="2"/>
        <v>0</v>
      </c>
      <c r="E45" s="38"/>
    </row>
    <row r="46" spans="1:5" ht="15" customHeight="1">
      <c r="A46" s="20"/>
      <c r="B46" s="25"/>
      <c r="C46" s="26"/>
      <c r="D46" s="29">
        <f t="shared" si="2"/>
        <v>0</v>
      </c>
      <c r="E46" s="38"/>
    </row>
    <row r="47" spans="1:5" ht="15" customHeight="1">
      <c r="A47" s="34" t="s">
        <v>34</v>
      </c>
      <c r="B47" s="35" t="s">
        <v>85</v>
      </c>
      <c r="C47" s="36" t="s">
        <v>92</v>
      </c>
      <c r="D47" s="21"/>
      <c r="E47" s="38"/>
    </row>
    <row r="48" spans="1:5" ht="15" customHeight="1">
      <c r="A48" s="19" t="s">
        <v>89</v>
      </c>
      <c r="B48" s="23"/>
      <c r="C48" s="27"/>
      <c r="D48" s="29">
        <f t="shared" si="2"/>
        <v>0</v>
      </c>
      <c r="E48" s="38"/>
    </row>
    <row r="49" spans="1:5" ht="15" customHeight="1">
      <c r="A49" s="20" t="s">
        <v>90</v>
      </c>
      <c r="B49" s="25"/>
      <c r="C49" s="26"/>
      <c r="D49" s="29">
        <f t="shared" si="2"/>
        <v>0</v>
      </c>
      <c r="E49" s="38"/>
    </row>
    <row r="50" spans="1:5" ht="15" customHeight="1">
      <c r="A50" s="20" t="s">
        <v>91</v>
      </c>
      <c r="B50" s="25"/>
      <c r="C50" s="26"/>
      <c r="D50" s="29">
        <f t="shared" si="2"/>
        <v>0</v>
      </c>
      <c r="E50" s="38"/>
    </row>
    <row r="51" spans="1:5" ht="15" customHeight="1">
      <c r="A51" s="20"/>
      <c r="B51" s="25"/>
      <c r="C51" s="26"/>
      <c r="D51" s="29">
        <f t="shared" si="2"/>
        <v>0</v>
      </c>
      <c r="E51" s="38"/>
    </row>
    <row r="52" spans="1:5" ht="15" customHeight="1">
      <c r="A52" s="20"/>
      <c r="B52" s="25"/>
      <c r="C52" s="26"/>
      <c r="D52" s="29">
        <f t="shared" si="2"/>
        <v>0</v>
      </c>
      <c r="E52" s="38"/>
    </row>
    <row r="53" spans="1:5" ht="15" customHeight="1">
      <c r="A53" s="20"/>
      <c r="B53" s="25"/>
      <c r="C53" s="26"/>
      <c r="D53" s="29">
        <f t="shared" si="2"/>
        <v>0</v>
      </c>
      <c r="E53" s="38"/>
    </row>
    <row r="54" spans="1:5" ht="15" customHeight="1">
      <c r="A54" s="20"/>
      <c r="B54" s="25"/>
      <c r="C54" s="26"/>
      <c r="D54" s="29">
        <f t="shared" si="2"/>
        <v>0</v>
      </c>
      <c r="E54" s="38"/>
    </row>
    <row r="55" spans="1:5" ht="15" customHeight="1">
      <c r="A55" s="20"/>
      <c r="B55" s="25"/>
      <c r="C55" s="26"/>
      <c r="D55" s="29">
        <f t="shared" si="2"/>
        <v>0</v>
      </c>
      <c r="E55" s="38"/>
    </row>
    <row r="56" spans="1:5" ht="15" customHeight="1">
      <c r="A56" s="20"/>
      <c r="B56" s="25"/>
      <c r="C56" s="26"/>
      <c r="D56" s="29">
        <f t="shared" si="2"/>
        <v>0</v>
      </c>
      <c r="E56" s="38"/>
    </row>
    <row r="57" spans="1:5" ht="15" customHeight="1">
      <c r="A57" s="20"/>
      <c r="B57" s="25"/>
      <c r="C57" s="26"/>
      <c r="D57" s="29">
        <f t="shared" si="2"/>
        <v>0</v>
      </c>
      <c r="E57" s="38"/>
    </row>
    <row r="58" spans="1:5" ht="15" customHeight="1">
      <c r="A58" s="20"/>
      <c r="B58" s="25"/>
      <c r="C58" s="26"/>
      <c r="D58" s="29">
        <f t="shared" si="2"/>
        <v>0</v>
      </c>
      <c r="E58" s="39"/>
    </row>
    <row r="59" spans="1:5" ht="15" customHeight="1">
      <c r="A59" s="30" t="s">
        <v>6</v>
      </c>
      <c r="B59" s="522" t="s">
        <v>60</v>
      </c>
      <c r="C59" s="523"/>
      <c r="D59" s="524" t="s">
        <v>21</v>
      </c>
      <c r="E59" s="528" t="s">
        <v>61</v>
      </c>
    </row>
    <row r="60" spans="1:5" ht="15" customHeight="1">
      <c r="A60" s="34" t="s">
        <v>93</v>
      </c>
      <c r="B60" s="35" t="s">
        <v>94</v>
      </c>
      <c r="C60" s="36" t="s">
        <v>95</v>
      </c>
      <c r="D60" s="525"/>
      <c r="E60" s="529"/>
    </row>
    <row r="61" spans="1:5" ht="15" customHeight="1">
      <c r="A61" s="19" t="s">
        <v>96</v>
      </c>
      <c r="B61" s="23"/>
      <c r="C61" s="26"/>
      <c r="D61" s="29">
        <f aca="true" t="shared" si="3" ref="D61:D113">B61*C61</f>
        <v>0</v>
      </c>
      <c r="E61" s="38"/>
    </row>
    <row r="62" spans="1:5" ht="15" customHeight="1">
      <c r="A62" s="20" t="s">
        <v>97</v>
      </c>
      <c r="B62" s="25"/>
      <c r="C62" s="26"/>
      <c r="D62" s="29">
        <f t="shared" si="3"/>
        <v>0</v>
      </c>
      <c r="E62" s="38"/>
    </row>
    <row r="63" spans="1:5" ht="15" customHeight="1">
      <c r="A63" s="20" t="s">
        <v>98</v>
      </c>
      <c r="B63" s="25"/>
      <c r="C63" s="26"/>
      <c r="D63" s="29">
        <f t="shared" si="3"/>
        <v>0</v>
      </c>
      <c r="E63" s="38"/>
    </row>
    <row r="64" spans="1:5" ht="15" customHeight="1">
      <c r="A64" s="20" t="s">
        <v>99</v>
      </c>
      <c r="B64" s="25"/>
      <c r="C64" s="26"/>
      <c r="D64" s="29">
        <f t="shared" si="3"/>
        <v>0</v>
      </c>
      <c r="E64" s="38"/>
    </row>
    <row r="65" spans="1:5" ht="15" customHeight="1">
      <c r="A65" s="20" t="s">
        <v>100</v>
      </c>
      <c r="B65" s="25"/>
      <c r="C65" s="26"/>
      <c r="D65" s="29">
        <f t="shared" si="3"/>
        <v>0</v>
      </c>
      <c r="E65" s="38"/>
    </row>
    <row r="66" spans="1:5" ht="15" customHeight="1">
      <c r="A66" s="20"/>
      <c r="B66" s="25"/>
      <c r="C66" s="26"/>
      <c r="D66" s="29">
        <f t="shared" si="3"/>
        <v>0</v>
      </c>
      <c r="E66" s="38"/>
    </row>
    <row r="67" spans="1:5" ht="15" customHeight="1">
      <c r="A67" s="20"/>
      <c r="B67" s="25"/>
      <c r="C67" s="26"/>
      <c r="D67" s="29">
        <f t="shared" si="3"/>
        <v>0</v>
      </c>
      <c r="E67" s="38"/>
    </row>
    <row r="68" spans="1:5" ht="15" customHeight="1">
      <c r="A68" s="34" t="s">
        <v>101</v>
      </c>
      <c r="B68" s="35" t="s">
        <v>104</v>
      </c>
      <c r="C68" s="36" t="s">
        <v>105</v>
      </c>
      <c r="D68" s="21"/>
      <c r="E68" s="38"/>
    </row>
    <row r="69" spans="1:5" ht="15" customHeight="1">
      <c r="A69" s="20" t="s">
        <v>102</v>
      </c>
      <c r="B69" s="23"/>
      <c r="C69" s="26"/>
      <c r="D69" s="29">
        <f t="shared" si="3"/>
        <v>0</v>
      </c>
      <c r="E69" s="38"/>
    </row>
    <row r="70" spans="1:5" ht="15" customHeight="1">
      <c r="A70" s="20" t="s">
        <v>103</v>
      </c>
      <c r="B70" s="25"/>
      <c r="C70" s="26"/>
      <c r="D70" s="29">
        <f t="shared" si="3"/>
        <v>0</v>
      </c>
      <c r="E70" s="38"/>
    </row>
    <row r="71" spans="1:5" ht="15" customHeight="1">
      <c r="A71" s="20"/>
      <c r="B71" s="25"/>
      <c r="C71" s="26"/>
      <c r="D71" s="29">
        <f t="shared" si="3"/>
        <v>0</v>
      </c>
      <c r="E71" s="39"/>
    </row>
    <row r="72" spans="1:5" ht="15" customHeight="1">
      <c r="A72" s="20"/>
      <c r="B72" s="25"/>
      <c r="C72" s="26"/>
      <c r="D72" s="29">
        <f t="shared" si="3"/>
        <v>0</v>
      </c>
      <c r="E72" s="39"/>
    </row>
    <row r="73" spans="1:5" ht="15" customHeight="1">
      <c r="A73" s="20"/>
      <c r="B73" s="25"/>
      <c r="C73" s="26"/>
      <c r="D73" s="29">
        <f t="shared" si="3"/>
        <v>0</v>
      </c>
      <c r="E73" s="38"/>
    </row>
    <row r="74" spans="1:5" ht="15" customHeight="1">
      <c r="A74" s="20"/>
      <c r="B74" s="25"/>
      <c r="C74" s="26"/>
      <c r="D74" s="29">
        <f t="shared" si="3"/>
        <v>0</v>
      </c>
      <c r="E74" s="38"/>
    </row>
    <row r="75" spans="1:5" ht="15" customHeight="1">
      <c r="A75" s="34" t="s">
        <v>106</v>
      </c>
      <c r="B75" s="519" t="s">
        <v>107</v>
      </c>
      <c r="C75" s="520"/>
      <c r="D75" s="21"/>
      <c r="E75" s="38"/>
    </row>
    <row r="76" spans="1:5" ht="15" customHeight="1">
      <c r="A76" s="19" t="s">
        <v>108</v>
      </c>
      <c r="B76" s="23"/>
      <c r="C76" s="26"/>
      <c r="D76" s="29">
        <f t="shared" si="3"/>
        <v>0</v>
      </c>
      <c r="E76" s="38"/>
    </row>
    <row r="77" spans="1:5" ht="15" customHeight="1">
      <c r="A77" s="20" t="s">
        <v>109</v>
      </c>
      <c r="B77" s="25"/>
      <c r="C77" s="26"/>
      <c r="D77" s="29">
        <f t="shared" si="3"/>
        <v>0</v>
      </c>
      <c r="E77" s="38"/>
    </row>
    <row r="78" spans="1:5" ht="15" customHeight="1">
      <c r="A78" s="20" t="s">
        <v>110</v>
      </c>
      <c r="B78" s="25"/>
      <c r="C78" s="26"/>
      <c r="D78" s="29">
        <f t="shared" si="3"/>
        <v>0</v>
      </c>
      <c r="E78" s="38"/>
    </row>
    <row r="79" spans="1:5" ht="15" customHeight="1">
      <c r="A79" s="20" t="s">
        <v>111</v>
      </c>
      <c r="B79" s="25"/>
      <c r="C79" s="26"/>
      <c r="D79" s="29">
        <f t="shared" si="3"/>
        <v>0</v>
      </c>
      <c r="E79" s="38"/>
    </row>
    <row r="80" spans="1:5" ht="15" customHeight="1">
      <c r="A80" s="20" t="s">
        <v>112</v>
      </c>
      <c r="B80" s="25"/>
      <c r="C80" s="26"/>
      <c r="D80" s="29">
        <f t="shared" si="3"/>
        <v>0</v>
      </c>
      <c r="E80" s="38"/>
    </row>
    <row r="81" spans="1:5" ht="15" customHeight="1">
      <c r="A81" s="20" t="s">
        <v>113</v>
      </c>
      <c r="B81" s="25"/>
      <c r="C81" s="26"/>
      <c r="D81" s="29">
        <f t="shared" si="3"/>
        <v>0</v>
      </c>
      <c r="E81" s="38"/>
    </row>
    <row r="82" spans="1:5" ht="15" customHeight="1">
      <c r="A82" s="20"/>
      <c r="B82" s="25"/>
      <c r="C82" s="26"/>
      <c r="D82" s="29">
        <f t="shared" si="3"/>
        <v>0</v>
      </c>
      <c r="E82" s="38"/>
    </row>
    <row r="83" spans="1:5" ht="15" customHeight="1">
      <c r="A83" s="34" t="s">
        <v>114</v>
      </c>
      <c r="B83" s="519" t="s">
        <v>107</v>
      </c>
      <c r="C83" s="520"/>
      <c r="D83" s="21"/>
      <c r="E83" s="38"/>
    </row>
    <row r="84" spans="1:5" ht="15" customHeight="1">
      <c r="A84" s="19" t="s">
        <v>115</v>
      </c>
      <c r="B84" s="23"/>
      <c r="C84" s="26"/>
      <c r="D84" s="29">
        <f t="shared" si="3"/>
        <v>0</v>
      </c>
      <c r="E84" s="38"/>
    </row>
    <row r="85" spans="1:5" ht="15" customHeight="1">
      <c r="A85" s="20" t="s">
        <v>116</v>
      </c>
      <c r="B85" s="25"/>
      <c r="C85" s="26"/>
      <c r="D85" s="29">
        <f t="shared" si="3"/>
        <v>0</v>
      </c>
      <c r="E85" s="38"/>
    </row>
    <row r="86" spans="1:5" ht="15" customHeight="1">
      <c r="A86" s="20" t="s">
        <v>117</v>
      </c>
      <c r="B86" s="25"/>
      <c r="C86" s="26"/>
      <c r="D86" s="29">
        <f t="shared" si="3"/>
        <v>0</v>
      </c>
      <c r="E86" s="38"/>
    </row>
    <row r="87" spans="1:5" ht="15" customHeight="1">
      <c r="A87" s="20" t="s">
        <v>118</v>
      </c>
      <c r="B87" s="25"/>
      <c r="C87" s="26"/>
      <c r="D87" s="29">
        <f t="shared" si="3"/>
        <v>0</v>
      </c>
      <c r="E87" s="38"/>
    </row>
    <row r="88" spans="1:5" ht="15" customHeight="1">
      <c r="A88" s="20" t="s">
        <v>119</v>
      </c>
      <c r="B88" s="25"/>
      <c r="C88" s="26"/>
      <c r="D88" s="29">
        <f t="shared" si="3"/>
        <v>0</v>
      </c>
      <c r="E88" s="38"/>
    </row>
    <row r="89" spans="1:5" ht="15" customHeight="1">
      <c r="A89" s="20" t="s">
        <v>120</v>
      </c>
      <c r="B89" s="25"/>
      <c r="C89" s="26"/>
      <c r="D89" s="29">
        <f t="shared" si="3"/>
        <v>0</v>
      </c>
      <c r="E89" s="39"/>
    </row>
    <row r="90" spans="1:5" ht="15" customHeight="1">
      <c r="A90" s="20"/>
      <c r="B90" s="25"/>
      <c r="C90" s="26"/>
      <c r="D90" s="29">
        <f t="shared" si="3"/>
        <v>0</v>
      </c>
      <c r="E90" s="39"/>
    </row>
    <row r="91" spans="1:5" ht="15" customHeight="1">
      <c r="A91" s="20"/>
      <c r="B91" s="25"/>
      <c r="C91" s="26"/>
      <c r="D91" s="29">
        <f t="shared" si="3"/>
        <v>0</v>
      </c>
      <c r="E91" s="39"/>
    </row>
    <row r="92" spans="1:5" ht="15" customHeight="1">
      <c r="A92" s="20"/>
      <c r="B92" s="25"/>
      <c r="C92" s="26"/>
      <c r="D92" s="29">
        <f t="shared" si="3"/>
        <v>0</v>
      </c>
      <c r="E92" s="39"/>
    </row>
    <row r="93" spans="1:5" ht="15" customHeight="1">
      <c r="A93" s="20"/>
      <c r="B93" s="25"/>
      <c r="C93" s="26"/>
      <c r="D93" s="29">
        <f t="shared" si="3"/>
        <v>0</v>
      </c>
      <c r="E93" s="38"/>
    </row>
    <row r="94" spans="1:5" ht="15" customHeight="1">
      <c r="A94" s="20"/>
      <c r="B94" s="25"/>
      <c r="C94" s="26"/>
      <c r="D94" s="29">
        <f t="shared" si="3"/>
        <v>0</v>
      </c>
      <c r="E94" s="38"/>
    </row>
    <row r="95" spans="1:5" ht="15" customHeight="1">
      <c r="A95" s="34" t="s">
        <v>38</v>
      </c>
      <c r="B95" s="519" t="s">
        <v>107</v>
      </c>
      <c r="C95" s="520"/>
      <c r="D95" s="21"/>
      <c r="E95" s="38"/>
    </row>
    <row r="96" spans="1:5" ht="15" customHeight="1">
      <c r="A96" s="19" t="s">
        <v>122</v>
      </c>
      <c r="B96" s="23"/>
      <c r="C96" s="26"/>
      <c r="D96" s="29">
        <f t="shared" si="3"/>
        <v>0</v>
      </c>
      <c r="E96" s="38"/>
    </row>
    <row r="97" spans="1:5" ht="15" customHeight="1">
      <c r="A97" s="20" t="s">
        <v>123</v>
      </c>
      <c r="B97" s="25"/>
      <c r="C97" s="26"/>
      <c r="D97" s="29">
        <f t="shared" si="3"/>
        <v>0</v>
      </c>
      <c r="E97" s="38"/>
    </row>
    <row r="98" spans="1:5" ht="15" customHeight="1">
      <c r="A98" s="20" t="s">
        <v>124</v>
      </c>
      <c r="B98" s="25"/>
      <c r="C98" s="26"/>
      <c r="D98" s="29">
        <f t="shared" si="3"/>
        <v>0</v>
      </c>
      <c r="E98" s="38"/>
    </row>
    <row r="99" spans="1:5" ht="15" customHeight="1">
      <c r="A99" s="20"/>
      <c r="B99" s="25"/>
      <c r="C99" s="26"/>
      <c r="D99" s="29">
        <f t="shared" si="3"/>
        <v>0</v>
      </c>
      <c r="E99" s="38"/>
    </row>
    <row r="100" spans="1:5" ht="15" customHeight="1">
      <c r="A100" s="20"/>
      <c r="B100" s="25"/>
      <c r="C100" s="26"/>
      <c r="D100" s="29">
        <f t="shared" si="3"/>
        <v>0</v>
      </c>
      <c r="E100" s="38"/>
    </row>
    <row r="101" spans="1:5" ht="15" customHeight="1">
      <c r="A101" s="20"/>
      <c r="B101" s="25"/>
      <c r="C101" s="26"/>
      <c r="D101" s="29">
        <f t="shared" si="3"/>
        <v>0</v>
      </c>
      <c r="E101" s="38"/>
    </row>
    <row r="102" spans="1:5" ht="15" customHeight="1">
      <c r="A102" s="20"/>
      <c r="B102" s="25"/>
      <c r="C102" s="26"/>
      <c r="D102" s="29">
        <f t="shared" si="3"/>
        <v>0</v>
      </c>
      <c r="E102" s="38"/>
    </row>
    <row r="103" spans="1:5" ht="15" customHeight="1">
      <c r="A103" s="34" t="s">
        <v>121</v>
      </c>
      <c r="B103" s="519" t="s">
        <v>107</v>
      </c>
      <c r="C103" s="520"/>
      <c r="D103" s="21"/>
      <c r="E103" s="38"/>
    </row>
    <row r="104" spans="1:5" ht="15" customHeight="1">
      <c r="A104" s="19" t="s">
        <v>125</v>
      </c>
      <c r="B104" s="23"/>
      <c r="C104" s="26"/>
      <c r="D104" s="29">
        <f t="shared" si="3"/>
        <v>0</v>
      </c>
      <c r="E104" s="38"/>
    </row>
    <row r="105" spans="1:5" ht="15" customHeight="1">
      <c r="A105" s="20" t="s">
        <v>126</v>
      </c>
      <c r="B105" s="25"/>
      <c r="C105" s="26"/>
      <c r="D105" s="29">
        <f t="shared" si="3"/>
        <v>0</v>
      </c>
      <c r="E105" s="38"/>
    </row>
    <row r="106" spans="1:5" ht="15" customHeight="1">
      <c r="A106" s="20" t="s">
        <v>127</v>
      </c>
      <c r="B106" s="25"/>
      <c r="C106" s="26"/>
      <c r="D106" s="29">
        <f t="shared" si="3"/>
        <v>0</v>
      </c>
      <c r="E106" s="38"/>
    </row>
    <row r="107" spans="1:5" ht="15" customHeight="1">
      <c r="A107" s="20" t="s">
        <v>128</v>
      </c>
      <c r="B107" s="25"/>
      <c r="C107" s="26"/>
      <c r="D107" s="29">
        <f t="shared" si="3"/>
        <v>0</v>
      </c>
      <c r="E107" s="38"/>
    </row>
    <row r="108" spans="1:5" ht="15" customHeight="1">
      <c r="A108" s="20" t="s">
        <v>129</v>
      </c>
      <c r="B108" s="25"/>
      <c r="C108" s="26"/>
      <c r="D108" s="29">
        <f t="shared" si="3"/>
        <v>0</v>
      </c>
      <c r="E108" s="38"/>
    </row>
    <row r="109" spans="1:5" ht="15" customHeight="1">
      <c r="A109" s="20" t="s">
        <v>130</v>
      </c>
      <c r="B109" s="25"/>
      <c r="C109" s="26"/>
      <c r="D109" s="29">
        <f t="shared" si="3"/>
        <v>0</v>
      </c>
      <c r="E109" s="38"/>
    </row>
    <row r="110" spans="1:5" ht="15" customHeight="1">
      <c r="A110" s="20" t="s">
        <v>131</v>
      </c>
      <c r="B110" s="25"/>
      <c r="C110" s="26"/>
      <c r="D110" s="29">
        <f t="shared" si="3"/>
        <v>0</v>
      </c>
      <c r="E110" s="38"/>
    </row>
    <row r="111" spans="1:5" ht="15" customHeight="1">
      <c r="A111" s="20"/>
      <c r="B111" s="25"/>
      <c r="C111" s="26"/>
      <c r="D111" s="29">
        <f t="shared" si="3"/>
        <v>0</v>
      </c>
      <c r="E111" s="38"/>
    </row>
    <row r="112" spans="1:5" ht="15" customHeight="1">
      <c r="A112" s="20"/>
      <c r="B112" s="25"/>
      <c r="C112" s="26"/>
      <c r="D112" s="29">
        <f t="shared" si="3"/>
        <v>0</v>
      </c>
      <c r="E112" s="38"/>
    </row>
    <row r="113" spans="1:5" ht="15" customHeight="1">
      <c r="A113" s="20"/>
      <c r="B113" s="25"/>
      <c r="C113" s="26"/>
      <c r="D113" s="29">
        <f t="shared" si="3"/>
        <v>0</v>
      </c>
      <c r="E113" s="38"/>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B75:C75"/>
    <mergeCell ref="B83:C83"/>
    <mergeCell ref="A1:E1"/>
    <mergeCell ref="B95:C95"/>
    <mergeCell ref="A2:E2"/>
    <mergeCell ref="B3:C3"/>
    <mergeCell ref="D3:D4"/>
    <mergeCell ref="B103:C103"/>
    <mergeCell ref="B59:C59"/>
    <mergeCell ref="E3:E4"/>
    <mergeCell ref="D59:D60"/>
    <mergeCell ref="E59:E60"/>
  </mergeCells>
  <conditionalFormatting sqref="B5:D15 D16 B17:D30 D31 B32:D37 D38 B39:D46 D47 B48:D58 B61:D67 D68 B69:D74 D75 B76:D82 D83 B84:D94 D95 B96:D102 D103 B104:D113">
    <cfRule type="cellIs" priority="2" dxfId="35"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1">
      <selection activeCell="A2" sqref="A2"/>
    </sheetView>
  </sheetViews>
  <sheetFormatPr defaultColWidth="9.140625" defaultRowHeight="15"/>
  <cols>
    <col min="1" max="1" width="45.7109375" style="242" customWidth="1"/>
    <col min="2" max="4" width="11.7109375" style="242" customWidth="1"/>
    <col min="5" max="5" width="30.7109375" style="242" customWidth="1"/>
    <col min="6" max="6" width="53.57421875" style="242" customWidth="1"/>
    <col min="7" max="7" width="20.28125" style="244" customWidth="1"/>
    <col min="8" max="9" width="9.140625" style="244" customWidth="1"/>
    <col min="10" max="16384" width="9.140625" style="242" customWidth="1"/>
  </cols>
  <sheetData>
    <row r="1" spans="1:5" s="13" customFormat="1" ht="33.75" customHeight="1">
      <c r="A1" s="516" t="s">
        <v>244</v>
      </c>
      <c r="B1" s="517"/>
      <c r="C1" s="517"/>
      <c r="D1" s="517"/>
      <c r="E1" s="518"/>
    </row>
    <row r="2" spans="1:5" ht="15" customHeight="1">
      <c r="A2" s="246"/>
      <c r="B2" s="243"/>
      <c r="C2" s="243"/>
      <c r="D2" s="243"/>
      <c r="E2" s="243"/>
    </row>
    <row r="3" spans="1:8" ht="15" customHeight="1">
      <c r="A3" s="243"/>
      <c r="B3" s="243"/>
      <c r="C3" s="243"/>
      <c r="D3" s="243"/>
      <c r="E3" s="243"/>
      <c r="G3" s="244" t="s">
        <v>241</v>
      </c>
      <c r="H3" s="244" t="s">
        <v>242</v>
      </c>
    </row>
    <row r="4" spans="1:8" ht="15" customHeight="1">
      <c r="A4" s="243"/>
      <c r="B4" s="243"/>
      <c r="C4" s="243"/>
      <c r="D4" s="243"/>
      <c r="E4" s="243"/>
      <c r="G4" s="244">
        <f>IF(H4=0,"","Wages")</f>
      </c>
      <c r="H4" s="244">
        <f>SUM('Step 2 - Annual Cash Budget'!K19:K19)</f>
        <v>0</v>
      </c>
    </row>
    <row r="5" spans="1:8" ht="15" customHeight="1">
      <c r="A5" s="243"/>
      <c r="B5" s="243"/>
      <c r="C5" s="243"/>
      <c r="D5" s="243"/>
      <c r="E5" s="243"/>
      <c r="G5" s="244">
        <f>IF(H5=0,"","AH &amp; Breeding")</f>
      </c>
      <c r="H5" s="244">
        <f>SUM('Step 2 - Annual Cash Budget'!K20:K21)</f>
        <v>0</v>
      </c>
    </row>
    <row r="6" spans="1:8" ht="15" customHeight="1">
      <c r="A6" s="243"/>
      <c r="B6" s="243"/>
      <c r="C6" s="243"/>
      <c r="D6" s="243"/>
      <c r="E6" s="243"/>
      <c r="G6" s="244">
        <f>IF(H6=0,"","Maintenance &amp; Running")</f>
      </c>
      <c r="H6" s="244">
        <f>SUM('Step 2 - Annual Cash Budget'!K22:K23,'Step 2 - Annual Cash Budget'!K30:K30,'Step 2 - Annual Cash Budget'!K33:K33,'Step 2 - Annual Cash Budget'!K34:K34,'Step 2 - Annual Cash Budget'!K35:K35)</f>
        <v>0</v>
      </c>
    </row>
    <row r="7" spans="1:8" ht="15" customHeight="1">
      <c r="A7" s="243"/>
      <c r="B7" s="243"/>
      <c r="C7" s="243"/>
      <c r="D7" s="243"/>
      <c r="E7" s="243"/>
      <c r="G7" s="244">
        <f>IF(H7=0,"","Feed")</f>
      </c>
      <c r="H7" s="244">
        <f>SUM('Step 2 - Annual Cash Budget'!K24:K28,'Step 2 - Annual Cash Budget'!K31:K32)</f>
        <v>0</v>
      </c>
    </row>
    <row r="8" spans="1:8" ht="15" customHeight="1">
      <c r="A8" s="243"/>
      <c r="B8" s="243"/>
      <c r="C8" s="243"/>
      <c r="D8" s="243"/>
      <c r="E8" s="243"/>
      <c r="G8" s="244">
        <f>IF(H8=0,"","Fertiliser")</f>
      </c>
      <c r="H8" s="244">
        <f>SUM('Step 2 - Annual Cash Budget'!K29:K29)</f>
        <v>0</v>
      </c>
    </row>
    <row r="9" spans="1:8" ht="15" customHeight="1">
      <c r="A9" s="243"/>
      <c r="B9" s="243"/>
      <c r="C9" s="243"/>
      <c r="D9" s="243"/>
      <c r="E9" s="243"/>
      <c r="G9" s="244">
        <f>IF(H9=0,"","Overheads")</f>
      </c>
      <c r="H9" s="244">
        <f>SUM('Step 2 - Annual Cash Budget'!K36:K39)</f>
        <v>0</v>
      </c>
    </row>
    <row r="10" spans="1:8" ht="15" customHeight="1">
      <c r="A10" s="243"/>
      <c r="B10" s="243"/>
      <c r="C10" s="243"/>
      <c r="D10" s="243"/>
      <c r="E10" s="243"/>
      <c r="G10" s="244">
        <f>IF(H10=0,"","Rent")</f>
      </c>
      <c r="H10" s="244">
        <f>SUM('Step 2 - Annual Cash Budget'!K42:K42)</f>
        <v>0</v>
      </c>
    </row>
    <row r="11" spans="1:8" ht="15" customHeight="1">
      <c r="A11" s="243"/>
      <c r="B11" s="243"/>
      <c r="C11" s="243"/>
      <c r="D11" s="243"/>
      <c r="E11" s="243"/>
      <c r="G11" s="244">
        <f>IF(H11=0,"","Interest")</f>
      </c>
      <c r="H11" s="244">
        <f>SUM('Step 2 - Annual Cash Budget'!K43:K45)</f>
        <v>0</v>
      </c>
    </row>
    <row r="12" spans="1:8" ht="15" customHeight="1">
      <c r="A12" s="243"/>
      <c r="B12" s="243"/>
      <c r="C12" s="243"/>
      <c r="D12" s="243"/>
      <c r="E12" s="243"/>
      <c r="G12" s="244">
        <f>IF(H12=0,"","Tax")</f>
      </c>
      <c r="H12" s="244">
        <f>SUM('Step 2 - Annual Cash Budget'!K46:K46)</f>
        <v>0</v>
      </c>
    </row>
    <row r="13" spans="1:8" ht="15" customHeight="1">
      <c r="A13" s="243"/>
      <c r="B13" s="243"/>
      <c r="C13" s="243"/>
      <c r="D13" s="243"/>
      <c r="E13" s="243"/>
      <c r="G13" s="244">
        <f>IF(H13=0,"","Drawings")</f>
      </c>
      <c r="H13" s="244">
        <f>SUM('Step 2 - Annual Cash Budget'!K47:K47)</f>
        <v>0</v>
      </c>
    </row>
    <row r="14" spans="1:8" ht="15" customHeight="1">
      <c r="A14" s="243"/>
      <c r="B14" s="243"/>
      <c r="C14" s="243"/>
      <c r="D14" s="243"/>
      <c r="E14" s="243"/>
      <c r="G14" s="244">
        <f>IF(H14=0,"","CapEx")</f>
      </c>
      <c r="H14" s="244">
        <f>SUM('Step 2 - Annual Cash Budget'!K48:K48)</f>
        <v>0</v>
      </c>
    </row>
    <row r="15" spans="1:8" ht="15" customHeight="1">
      <c r="A15" s="243"/>
      <c r="B15" s="243"/>
      <c r="C15" s="243"/>
      <c r="D15" s="243"/>
      <c r="E15" s="243"/>
      <c r="G15" s="244">
        <f>IF(H15=0,"","Other")</f>
      </c>
      <c r="H15" s="244">
        <f>SUM('Step 2 - Annual Cash Budget'!K41:K41)</f>
        <v>0</v>
      </c>
    </row>
    <row r="16" spans="1:8" ht="15" customHeight="1">
      <c r="A16" s="243"/>
      <c r="B16" s="243"/>
      <c r="C16" s="243"/>
      <c r="D16" s="243"/>
      <c r="E16" s="243"/>
      <c r="G16" s="244" t="s">
        <v>237</v>
      </c>
      <c r="H16" s="244">
        <f>SUM(H4:H15)</f>
        <v>0</v>
      </c>
    </row>
    <row r="17" spans="1:5" ht="15" customHeight="1">
      <c r="A17" s="243"/>
      <c r="B17" s="243"/>
      <c r="C17" s="243"/>
      <c r="D17" s="243"/>
      <c r="E17" s="243"/>
    </row>
    <row r="18" spans="1:5" ht="15" customHeight="1">
      <c r="A18" s="243"/>
      <c r="B18" s="243"/>
      <c r="C18" s="243"/>
      <c r="D18" s="243"/>
      <c r="E18" s="243"/>
    </row>
    <row r="19" spans="1:5" ht="15" customHeight="1">
      <c r="A19" s="243"/>
      <c r="B19" s="243"/>
      <c r="C19" s="243"/>
      <c r="D19" s="243"/>
      <c r="E19" s="243"/>
    </row>
    <row r="20" spans="1:5" ht="15" customHeight="1">
      <c r="A20" s="243"/>
      <c r="B20" s="243"/>
      <c r="C20" s="243"/>
      <c r="D20" s="243"/>
      <c r="E20" s="243"/>
    </row>
    <row r="21" spans="1:5" ht="15" customHeight="1">
      <c r="A21" s="243"/>
      <c r="B21" s="243"/>
      <c r="C21" s="243"/>
      <c r="D21" s="243"/>
      <c r="E21" s="243"/>
    </row>
    <row r="22" spans="1:5" ht="15" customHeight="1">
      <c r="A22" s="243"/>
      <c r="B22" s="243"/>
      <c r="C22" s="243"/>
      <c r="D22" s="243"/>
      <c r="E22" s="243"/>
    </row>
    <row r="23" spans="1:5" ht="15" customHeight="1">
      <c r="A23" s="243"/>
      <c r="B23" s="243"/>
      <c r="C23" s="243"/>
      <c r="D23" s="243"/>
      <c r="E23" s="243"/>
    </row>
    <row r="24" spans="1:9" ht="15" customHeight="1">
      <c r="A24" s="245"/>
      <c r="B24" s="243"/>
      <c r="C24" s="243"/>
      <c r="D24" s="243"/>
      <c r="E24" s="243"/>
      <c r="G24" s="244" t="s">
        <v>243</v>
      </c>
      <c r="H24" s="244" t="s">
        <v>173</v>
      </c>
      <c r="I24" s="244" t="s">
        <v>187</v>
      </c>
    </row>
    <row r="25" spans="1:9" ht="15" customHeight="1">
      <c r="A25" s="243"/>
      <c r="B25" s="243"/>
      <c r="C25" s="243"/>
      <c r="D25" s="243"/>
      <c r="E25" s="243"/>
      <c r="G25" s="244" t="str">
        <f>'Step 5 - Monthly Actuals'!N5</f>
        <v>June</v>
      </c>
      <c r="H25" s="244">
        <f>'Step 5 - Monthly Actuals'!N54</f>
        <v>0</v>
      </c>
      <c r="I25" s="244">
        <f>'Step 5 - Monthly Actuals'!O54</f>
        <v>0</v>
      </c>
    </row>
    <row r="26" spans="1:9" ht="15" customHeight="1">
      <c r="A26" s="243"/>
      <c r="B26" s="243"/>
      <c r="C26" s="243"/>
      <c r="D26" s="243"/>
      <c r="E26" s="243"/>
      <c r="G26" s="244" t="str">
        <f>'Step 5 - Monthly Actuals'!Q5</f>
        <v>July</v>
      </c>
      <c r="H26" s="244">
        <f>'Step 5 - Monthly Actuals'!Q54</f>
        <v>0</v>
      </c>
      <c r="I26" s="244">
        <f>'Step 5 - Monthly Actuals'!R54</f>
        <v>0</v>
      </c>
    </row>
    <row r="27" spans="1:9" ht="15" customHeight="1">
      <c r="A27" s="243"/>
      <c r="B27" s="243"/>
      <c r="C27" s="243"/>
      <c r="D27" s="243"/>
      <c r="E27" s="243"/>
      <c r="G27" s="244" t="str">
        <f>'Step 5 - Monthly Actuals'!T5</f>
        <v>August</v>
      </c>
      <c r="H27" s="244">
        <f>'Step 5 - Monthly Actuals'!T54</f>
        <v>0</v>
      </c>
      <c r="I27" s="244">
        <f>'Step 5 - Monthly Actuals'!U54</f>
        <v>0</v>
      </c>
    </row>
    <row r="28" spans="1:9" ht="15" customHeight="1">
      <c r="A28" s="243"/>
      <c r="B28" s="243"/>
      <c r="C28" s="243"/>
      <c r="D28" s="243"/>
      <c r="E28" s="243"/>
      <c r="G28" s="244" t="str">
        <f>'Step 5 - Monthly Actuals'!W5</f>
        <v>September</v>
      </c>
      <c r="H28" s="244">
        <f>'Step 5 - Monthly Actuals'!W54</f>
        <v>0</v>
      </c>
      <c r="I28" s="244">
        <f>'Step 5 - Monthly Actuals'!X54</f>
        <v>0</v>
      </c>
    </row>
    <row r="29" spans="1:9" ht="15" customHeight="1">
      <c r="A29" s="243"/>
      <c r="B29" s="243"/>
      <c r="C29" s="243"/>
      <c r="D29" s="243"/>
      <c r="E29" s="243"/>
      <c r="G29" s="244" t="str">
        <f>'Step 5 - Monthly Actuals'!Z5</f>
        <v>October</v>
      </c>
      <c r="H29" s="244">
        <f>'Step 5 - Monthly Actuals'!Z54</f>
        <v>0</v>
      </c>
      <c r="I29" s="244">
        <f>'Step 5 - Monthly Actuals'!AA54</f>
        <v>0</v>
      </c>
    </row>
    <row r="30" spans="1:9" ht="15" customHeight="1">
      <c r="A30" s="243"/>
      <c r="B30" s="243"/>
      <c r="C30" s="243"/>
      <c r="D30" s="243"/>
      <c r="E30" s="243"/>
      <c r="G30" s="244" t="str">
        <f>'Step 5 - Monthly Actuals'!AC5</f>
        <v>November</v>
      </c>
      <c r="H30" s="244">
        <f>'Step 5 - Monthly Actuals'!AC54</f>
        <v>0</v>
      </c>
      <c r="I30" s="244">
        <f>'Step 5 - Monthly Actuals'!AD54</f>
        <v>0</v>
      </c>
    </row>
    <row r="31" spans="1:9" ht="15" customHeight="1">
      <c r="A31" s="243"/>
      <c r="B31" s="243"/>
      <c r="C31" s="243"/>
      <c r="D31" s="243"/>
      <c r="E31" s="243"/>
      <c r="G31" s="244" t="str">
        <f>'Step 5 - Monthly Actuals'!AF5</f>
        <v>December</v>
      </c>
      <c r="H31" s="244">
        <f>'Step 5 - Monthly Actuals'!AF54</f>
        <v>0</v>
      </c>
      <c r="I31" s="244">
        <f>'Step 5 - Monthly Actuals'!AG54</f>
        <v>0</v>
      </c>
    </row>
    <row r="32" spans="1:9" ht="15" customHeight="1">
      <c r="A32" s="243"/>
      <c r="B32" s="243"/>
      <c r="C32" s="243"/>
      <c r="D32" s="243"/>
      <c r="E32" s="243"/>
      <c r="G32" s="244" t="str">
        <f>'Step 5 - Monthly Actuals'!AI5</f>
        <v>January</v>
      </c>
      <c r="H32" s="244">
        <f>'Step 5 - Monthly Actuals'!AI54</f>
        <v>0</v>
      </c>
      <c r="I32" s="244">
        <f>'Step 5 - Monthly Actuals'!AJ54</f>
        <v>0</v>
      </c>
    </row>
    <row r="33" spans="1:9" ht="15" customHeight="1">
      <c r="A33" s="243"/>
      <c r="B33" s="243"/>
      <c r="C33" s="243"/>
      <c r="D33" s="243"/>
      <c r="E33" s="243"/>
      <c r="G33" s="244" t="str">
        <f>'Step 5 - Monthly Actuals'!AL5</f>
        <v>February</v>
      </c>
      <c r="H33" s="244">
        <f>'Step 5 - Monthly Actuals'!AL54</f>
        <v>0</v>
      </c>
      <c r="I33" s="244">
        <f>'Step 5 - Monthly Actuals'!AM54</f>
        <v>0</v>
      </c>
    </row>
    <row r="34" spans="1:9" ht="15" customHeight="1">
      <c r="A34" s="243"/>
      <c r="B34" s="243"/>
      <c r="C34" s="243"/>
      <c r="D34" s="243"/>
      <c r="E34" s="243"/>
      <c r="G34" s="244" t="str">
        <f>'Step 5 - Monthly Actuals'!AO5</f>
        <v>March</v>
      </c>
      <c r="H34" s="244">
        <f>'Step 5 - Monthly Actuals'!AO54</f>
        <v>0</v>
      </c>
      <c r="I34" s="244">
        <f>'Step 5 - Monthly Actuals'!AP54</f>
        <v>0</v>
      </c>
    </row>
    <row r="35" spans="1:9" ht="15" customHeight="1">
      <c r="A35" s="243"/>
      <c r="B35" s="243"/>
      <c r="C35" s="243"/>
      <c r="D35" s="243"/>
      <c r="E35" s="243"/>
      <c r="G35" s="244" t="str">
        <f>'Step 5 - Monthly Actuals'!AR5</f>
        <v>April</v>
      </c>
      <c r="H35" s="244">
        <f>'Step 5 - Monthly Actuals'!AR54</f>
        <v>0</v>
      </c>
      <c r="I35" s="244">
        <f>'Step 5 - Monthly Actuals'!AS54</f>
        <v>0</v>
      </c>
    </row>
    <row r="36" spans="1:9" ht="15" customHeight="1">
      <c r="A36" s="243"/>
      <c r="B36" s="243"/>
      <c r="C36" s="243"/>
      <c r="D36" s="243"/>
      <c r="E36" s="243"/>
      <c r="G36" s="244" t="str">
        <f>'Step 5 - Monthly Actuals'!AU5</f>
        <v>May</v>
      </c>
      <c r="H36" s="244">
        <f>'Step 5 - Monthly Actuals'!AU54</f>
        <v>0</v>
      </c>
      <c r="I36" s="244">
        <f>'Step 5 - Monthly Actuals'!AV54</f>
        <v>0</v>
      </c>
    </row>
    <row r="37" spans="1:9" ht="15" customHeight="1">
      <c r="A37" s="243"/>
      <c r="B37" s="243"/>
      <c r="C37" s="243"/>
      <c r="D37" s="243"/>
      <c r="E37" s="243"/>
      <c r="G37" s="244" t="s">
        <v>237</v>
      </c>
      <c r="H37" s="244">
        <f>SUM(H25:H36)</f>
        <v>0</v>
      </c>
      <c r="I37" s="244">
        <f>SUM(I25:I36)</f>
        <v>0</v>
      </c>
    </row>
    <row r="38" spans="1:5" ht="15" customHeight="1">
      <c r="A38" s="243"/>
      <c r="B38" s="243"/>
      <c r="C38" s="243"/>
      <c r="D38" s="243"/>
      <c r="E38" s="243"/>
    </row>
    <row r="39" spans="1:5" ht="15" customHeight="1">
      <c r="A39" s="243"/>
      <c r="B39" s="243"/>
      <c r="C39" s="243"/>
      <c r="D39" s="243"/>
      <c r="E39" s="243"/>
    </row>
    <row r="40" spans="1:5" ht="15" customHeight="1">
      <c r="A40" s="243"/>
      <c r="B40" s="243"/>
      <c r="C40" s="243"/>
      <c r="D40" s="243"/>
      <c r="E40" s="243"/>
    </row>
    <row r="41" spans="1:5" ht="15" customHeight="1">
      <c r="A41" s="243"/>
      <c r="B41" s="243"/>
      <c r="C41" s="243"/>
      <c r="D41" s="243"/>
      <c r="E41" s="243"/>
    </row>
    <row r="42" spans="1:5" ht="15" customHeight="1">
      <c r="A42" s="243"/>
      <c r="B42" s="243"/>
      <c r="C42" s="243"/>
      <c r="D42" s="243"/>
      <c r="E42" s="243"/>
    </row>
    <row r="43" spans="1:5" ht="15" customHeight="1">
      <c r="A43" s="243"/>
      <c r="B43" s="243"/>
      <c r="C43" s="243"/>
      <c r="D43" s="243"/>
      <c r="E43" s="243"/>
    </row>
    <row r="44" spans="1:5" ht="15" customHeight="1">
      <c r="A44" s="246"/>
      <c r="B44" s="243"/>
      <c r="C44" s="243"/>
      <c r="D44" s="243"/>
      <c r="E44" s="243"/>
    </row>
    <row r="45" spans="1:5" ht="15" customHeight="1">
      <c r="A45" s="243"/>
      <c r="B45" s="243"/>
      <c r="C45" s="243"/>
      <c r="D45" s="243"/>
      <c r="E45" s="243"/>
    </row>
    <row r="46" spans="1:9" ht="15" customHeight="1">
      <c r="A46" s="245"/>
      <c r="B46" s="243"/>
      <c r="C46" s="243"/>
      <c r="D46" s="243"/>
      <c r="E46" s="243"/>
      <c r="G46" s="244" t="s">
        <v>243</v>
      </c>
      <c r="H46" s="244" t="s">
        <v>173</v>
      </c>
      <c r="I46" s="244" t="s">
        <v>187</v>
      </c>
    </row>
    <row r="47" spans="1:9" ht="15" customHeight="1">
      <c r="A47" s="243"/>
      <c r="B47" s="243"/>
      <c r="C47" s="243"/>
      <c r="D47" s="243"/>
      <c r="E47" s="243"/>
      <c r="G47" s="244" t="str">
        <f>'Step 5 - Monthly Actuals'!N5</f>
        <v>June</v>
      </c>
      <c r="H47" s="244">
        <f>'Step 5 - Monthly Actuals'!N60</f>
        <v>0</v>
      </c>
      <c r="I47" s="244">
        <f>'Step 5 - Monthly Actuals'!O60</f>
        <v>0</v>
      </c>
    </row>
    <row r="48" spans="1:9" ht="15" customHeight="1">
      <c r="A48" s="243"/>
      <c r="B48" s="243"/>
      <c r="C48" s="243"/>
      <c r="D48" s="243"/>
      <c r="E48" s="243"/>
      <c r="G48" s="244" t="str">
        <f>'Step 5 - Monthly Actuals'!Q5</f>
        <v>July</v>
      </c>
      <c r="H48" s="244">
        <f>'Step 5 - Monthly Actuals'!Q60</f>
        <v>0</v>
      </c>
      <c r="I48" s="244">
        <f>'Step 5 - Monthly Actuals'!R60</f>
        <v>0</v>
      </c>
    </row>
    <row r="49" spans="1:9" ht="15" customHeight="1">
      <c r="A49" s="243"/>
      <c r="B49" s="243"/>
      <c r="C49" s="243"/>
      <c r="D49" s="243"/>
      <c r="E49" s="243"/>
      <c r="G49" s="244" t="str">
        <f>'Step 5 - Monthly Actuals'!T5</f>
        <v>August</v>
      </c>
      <c r="H49" s="244">
        <f>'Step 5 - Monthly Actuals'!T60</f>
        <v>0</v>
      </c>
      <c r="I49" s="244">
        <f>'Step 5 - Monthly Actuals'!U60</f>
        <v>0</v>
      </c>
    </row>
    <row r="50" spans="1:9" ht="15" customHeight="1">
      <c r="A50" s="243"/>
      <c r="B50" s="243"/>
      <c r="C50" s="243"/>
      <c r="D50" s="243"/>
      <c r="E50" s="243"/>
      <c r="G50" s="244" t="str">
        <f>'Step 5 - Monthly Actuals'!W5</f>
        <v>September</v>
      </c>
      <c r="H50" s="244">
        <f>'Step 5 - Monthly Actuals'!W60</f>
        <v>0</v>
      </c>
      <c r="I50" s="244">
        <f>'Step 5 - Monthly Actuals'!X60</f>
        <v>0</v>
      </c>
    </row>
    <row r="51" spans="1:9" ht="15" customHeight="1">
      <c r="A51" s="243"/>
      <c r="B51" s="243"/>
      <c r="C51" s="243"/>
      <c r="D51" s="243"/>
      <c r="E51" s="243"/>
      <c r="G51" s="244" t="str">
        <f>'Step 5 - Monthly Actuals'!Z5</f>
        <v>October</v>
      </c>
      <c r="H51" s="244">
        <f>'Step 5 - Monthly Actuals'!Z60</f>
        <v>0</v>
      </c>
      <c r="I51" s="244">
        <f>'Step 5 - Monthly Actuals'!AA60</f>
        <v>0</v>
      </c>
    </row>
    <row r="52" spans="1:9" ht="15" customHeight="1">
      <c r="A52" s="243"/>
      <c r="B52" s="243"/>
      <c r="C52" s="243"/>
      <c r="D52" s="243"/>
      <c r="E52" s="243"/>
      <c r="G52" s="244" t="str">
        <f>'Step 5 - Monthly Actuals'!AC5</f>
        <v>November</v>
      </c>
      <c r="H52" s="244">
        <f>'Step 5 - Monthly Actuals'!AC60</f>
        <v>0</v>
      </c>
      <c r="I52" s="244">
        <f>'Step 5 - Monthly Actuals'!AD60</f>
        <v>0</v>
      </c>
    </row>
    <row r="53" spans="1:9" ht="15" customHeight="1">
      <c r="A53" s="243"/>
      <c r="B53" s="243"/>
      <c r="C53" s="243"/>
      <c r="D53" s="243"/>
      <c r="E53" s="243"/>
      <c r="G53" s="244" t="str">
        <f>'Step 5 - Monthly Actuals'!AF5</f>
        <v>December</v>
      </c>
      <c r="H53" s="244">
        <f>'Step 5 - Monthly Actuals'!AF60</f>
        <v>0</v>
      </c>
      <c r="I53" s="244">
        <f>'Step 5 - Monthly Actuals'!AG60</f>
        <v>0</v>
      </c>
    </row>
    <row r="54" spans="1:9" ht="12">
      <c r="A54" s="243"/>
      <c r="B54" s="243"/>
      <c r="C54" s="243"/>
      <c r="D54" s="243"/>
      <c r="E54" s="243"/>
      <c r="G54" s="244" t="str">
        <f>'Step 5 - Monthly Actuals'!AI5</f>
        <v>January</v>
      </c>
      <c r="H54" s="244">
        <f>'Step 5 - Monthly Actuals'!AI60</f>
        <v>0</v>
      </c>
      <c r="I54" s="244">
        <f>'Step 5 - Monthly Actuals'!AJ60</f>
        <v>0</v>
      </c>
    </row>
    <row r="55" spans="1:9" ht="12">
      <c r="A55" s="243"/>
      <c r="B55" s="243"/>
      <c r="C55" s="243"/>
      <c r="D55" s="243"/>
      <c r="E55" s="243"/>
      <c r="G55" s="244" t="str">
        <f>'Step 5 - Monthly Actuals'!AL5</f>
        <v>February</v>
      </c>
      <c r="H55" s="244">
        <f>'Step 5 - Monthly Actuals'!AL60</f>
        <v>0</v>
      </c>
      <c r="I55" s="244">
        <f>'Step 5 - Monthly Actuals'!AM60</f>
        <v>0</v>
      </c>
    </row>
    <row r="56" spans="1:9" ht="12">
      <c r="A56" s="243"/>
      <c r="B56" s="243"/>
      <c r="C56" s="243"/>
      <c r="D56" s="243"/>
      <c r="E56" s="243"/>
      <c r="G56" s="244" t="str">
        <f>'Step 5 - Monthly Actuals'!AO5</f>
        <v>March</v>
      </c>
      <c r="H56" s="244">
        <f>'Step 5 - Monthly Actuals'!AO60</f>
        <v>0</v>
      </c>
      <c r="I56" s="244">
        <f>'Step 5 - Monthly Actuals'!AP60</f>
        <v>0</v>
      </c>
    </row>
    <row r="57" spans="1:9" ht="12">
      <c r="A57" s="243"/>
      <c r="B57" s="243"/>
      <c r="C57" s="243"/>
      <c r="D57" s="243"/>
      <c r="E57" s="243"/>
      <c r="G57" s="244" t="str">
        <f>'Step 5 - Monthly Actuals'!AR5</f>
        <v>April</v>
      </c>
      <c r="H57" s="244">
        <f>'Step 5 - Monthly Actuals'!AR60</f>
        <v>0</v>
      </c>
      <c r="I57" s="244">
        <f>'Step 5 - Monthly Actuals'!AS60</f>
        <v>0</v>
      </c>
    </row>
    <row r="58" spans="1:9" ht="12">
      <c r="A58" s="243"/>
      <c r="B58" s="243"/>
      <c r="C58" s="243"/>
      <c r="D58" s="243"/>
      <c r="E58" s="243"/>
      <c r="G58" s="244" t="str">
        <f>'Step 5 - Monthly Actuals'!AU5</f>
        <v>May</v>
      </c>
      <c r="H58" s="244">
        <f>'Step 5 - Monthly Actuals'!AU60</f>
        <v>0</v>
      </c>
      <c r="I58" s="244">
        <f>'Step 5 - Monthly Actuals'!AV60</f>
        <v>0</v>
      </c>
    </row>
    <row r="59" spans="1:9" ht="12">
      <c r="A59" s="243"/>
      <c r="B59" s="243"/>
      <c r="C59" s="243"/>
      <c r="D59" s="243"/>
      <c r="E59" s="243"/>
      <c r="G59" s="244" t="s">
        <v>237</v>
      </c>
      <c r="H59" s="244">
        <f>SUM(H47:H58)</f>
        <v>0</v>
      </c>
      <c r="I59" s="244">
        <f>SUM(I47:I58)</f>
        <v>0</v>
      </c>
    </row>
    <row r="60" spans="1:5" ht="12">
      <c r="A60" s="243"/>
      <c r="B60" s="243"/>
      <c r="C60" s="243"/>
      <c r="D60" s="243"/>
      <c r="E60" s="243"/>
    </row>
    <row r="61" spans="1:5" ht="12">
      <c r="A61" s="243"/>
      <c r="B61" s="243"/>
      <c r="C61" s="243"/>
      <c r="D61" s="243"/>
      <c r="E61" s="243"/>
    </row>
    <row r="62" spans="1:5" ht="12">
      <c r="A62" s="243"/>
      <c r="B62" s="243"/>
      <c r="C62" s="243"/>
      <c r="D62" s="243"/>
      <c r="E62" s="243"/>
    </row>
    <row r="63" spans="1:5" ht="12">
      <c r="A63" s="243"/>
      <c r="B63" s="243"/>
      <c r="C63" s="243"/>
      <c r="D63" s="243"/>
      <c r="E63" s="243"/>
    </row>
    <row r="64" spans="1:5" ht="12">
      <c r="A64" s="243"/>
      <c r="B64" s="243"/>
      <c r="C64" s="243"/>
      <c r="D64" s="243"/>
      <c r="E64" s="243"/>
    </row>
    <row r="65" spans="1:5" ht="12">
      <c r="A65" s="243"/>
      <c r="B65" s="243"/>
      <c r="C65" s="243"/>
      <c r="D65" s="243"/>
      <c r="E65" s="243"/>
    </row>
    <row r="66" spans="1:5" ht="12">
      <c r="A66" s="243"/>
      <c r="B66" s="243"/>
      <c r="C66" s="243"/>
      <c r="D66" s="243"/>
      <c r="E66" s="243"/>
    </row>
    <row r="67" spans="1:5" ht="12">
      <c r="A67" s="243"/>
      <c r="B67" s="243"/>
      <c r="C67" s="243"/>
      <c r="D67" s="243"/>
      <c r="E67" s="243"/>
    </row>
    <row r="68" spans="1:5" ht="12">
      <c r="A68" s="246"/>
      <c r="B68" s="243"/>
      <c r="C68" s="243"/>
      <c r="D68" s="243"/>
      <c r="E68" s="243"/>
    </row>
    <row r="69" spans="1:5" s="13" customFormat="1" ht="36.75" customHeight="1">
      <c r="A69" s="530"/>
      <c r="B69" s="530"/>
      <c r="C69" s="530"/>
      <c r="D69" s="530"/>
      <c r="E69" s="530"/>
    </row>
    <row r="70" spans="1:7" s="13" customFormat="1" ht="15">
      <c r="A70" s="530"/>
      <c r="B70" s="530"/>
      <c r="C70" s="530"/>
      <c r="D70" s="530"/>
      <c r="E70" s="530"/>
      <c r="F70" s="44"/>
      <c r="G70" s="44"/>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J40" sqref="J40"/>
    </sheetView>
  </sheetViews>
  <sheetFormatPr defaultColWidth="9.140625" defaultRowHeight="15"/>
  <cols>
    <col min="1" max="8" width="13.57421875" style="0" customWidth="1"/>
    <col min="9" max="9" width="16.57421875" style="0" customWidth="1"/>
    <col min="10" max="10" width="11.421875" style="0" customWidth="1"/>
    <col min="11" max="11" width="13.28125" style="0" bestFit="1" customWidth="1"/>
  </cols>
  <sheetData>
    <row r="1" spans="1:13" ht="15">
      <c r="A1" s="13"/>
      <c r="B1" s="13"/>
      <c r="C1" s="13"/>
      <c r="D1" s="13"/>
      <c r="E1" s="13"/>
      <c r="F1" s="13"/>
      <c r="G1" s="13"/>
      <c r="H1" s="13"/>
      <c r="I1" s="13"/>
      <c r="J1" s="13"/>
      <c r="K1" s="13"/>
      <c r="L1" s="13"/>
      <c r="M1" s="13"/>
    </row>
    <row r="2" spans="1:13" ht="15.75">
      <c r="A2" s="13"/>
      <c r="B2" s="13"/>
      <c r="C2" s="13"/>
      <c r="D2" s="13"/>
      <c r="E2" s="13"/>
      <c r="F2" s="13"/>
      <c r="G2" s="13"/>
      <c r="H2" s="13"/>
      <c r="I2" s="532" t="s">
        <v>270</v>
      </c>
      <c r="J2" s="532"/>
      <c r="K2" s="532"/>
      <c r="L2" s="532"/>
      <c r="M2" s="532"/>
    </row>
    <row r="3" spans="1:13" ht="15">
      <c r="A3" s="13"/>
      <c r="B3" s="13"/>
      <c r="C3" s="13"/>
      <c r="D3" s="13"/>
      <c r="E3" s="13"/>
      <c r="F3" s="13"/>
      <c r="G3" s="13"/>
      <c r="H3" s="13"/>
      <c r="I3" s="533" t="s">
        <v>269</v>
      </c>
      <c r="J3" s="533"/>
      <c r="K3" s="533"/>
      <c r="L3" s="533"/>
      <c r="M3" s="533"/>
    </row>
    <row r="4" spans="1:13" ht="15">
      <c r="A4" s="13"/>
      <c r="B4" s="13"/>
      <c r="C4" s="13"/>
      <c r="D4" s="13"/>
      <c r="E4" s="13"/>
      <c r="F4" s="13"/>
      <c r="G4" s="13"/>
      <c r="H4" s="13"/>
      <c r="I4" s="533"/>
      <c r="J4" s="533"/>
      <c r="K4" s="533"/>
      <c r="L4" s="533"/>
      <c r="M4" s="533"/>
    </row>
    <row r="5" spans="1:13" ht="15">
      <c r="A5" s="100"/>
      <c r="B5" s="13"/>
      <c r="C5" s="13"/>
      <c r="D5" s="13"/>
      <c r="E5" s="13"/>
      <c r="F5" s="13"/>
      <c r="G5" s="13"/>
      <c r="H5" s="13"/>
      <c r="I5" s="533"/>
      <c r="J5" s="533"/>
      <c r="K5" s="533"/>
      <c r="L5" s="533"/>
      <c r="M5" s="533"/>
    </row>
    <row r="6" spans="1:13" ht="15">
      <c r="A6" s="100"/>
      <c r="B6" s="13"/>
      <c r="C6" s="13"/>
      <c r="D6" s="13"/>
      <c r="E6" s="13"/>
      <c r="F6" s="13"/>
      <c r="G6" s="13"/>
      <c r="H6" s="13"/>
      <c r="I6" s="13"/>
      <c r="J6" s="13"/>
      <c r="K6" s="13"/>
      <c r="L6" s="13"/>
      <c r="M6" s="13"/>
    </row>
    <row r="7" spans="1:13" ht="15">
      <c r="A7" s="100"/>
      <c r="B7" s="13"/>
      <c r="C7" s="13"/>
      <c r="D7" s="13"/>
      <c r="E7" s="13"/>
      <c r="F7" s="13"/>
      <c r="G7" s="13"/>
      <c r="H7" s="13"/>
      <c r="I7" s="531" t="s">
        <v>265</v>
      </c>
      <c r="J7" s="531"/>
      <c r="K7" s="257" t="s">
        <v>266</v>
      </c>
      <c r="L7" s="13"/>
      <c r="M7" s="13"/>
    </row>
    <row r="8" spans="1:13" ht="15">
      <c r="A8" s="100"/>
      <c r="B8" s="13"/>
      <c r="C8" s="13"/>
      <c r="D8" s="13"/>
      <c r="E8" s="13"/>
      <c r="F8" s="13"/>
      <c r="G8" s="13"/>
      <c r="H8" s="13"/>
      <c r="I8" s="102" t="s">
        <v>267</v>
      </c>
      <c r="J8" s="258">
        <f>'Step 1 - Milk Income'!C6</f>
        <v>0</v>
      </c>
      <c r="K8" s="262">
        <f>SUM(K9:K20)</f>
        <v>0.9995</v>
      </c>
      <c r="L8" s="13"/>
      <c r="M8" s="13"/>
    </row>
    <row r="9" spans="1:13" ht="15">
      <c r="A9" s="100"/>
      <c r="B9" s="13"/>
      <c r="C9" s="13"/>
      <c r="D9" s="13"/>
      <c r="E9" s="13"/>
      <c r="F9" s="13"/>
      <c r="G9" s="13"/>
      <c r="H9" s="13"/>
      <c r="I9" s="102" t="s">
        <v>147</v>
      </c>
      <c r="J9" s="258">
        <f aca="true" t="shared" si="0" ref="J9:J20">$J$8*K9</f>
        <v>0</v>
      </c>
      <c r="K9" s="261">
        <v>0.0055</v>
      </c>
      <c r="L9" s="13"/>
      <c r="M9" s="13"/>
    </row>
    <row r="10" spans="1:13" ht="15">
      <c r="A10" s="100"/>
      <c r="B10" s="13"/>
      <c r="C10" s="13"/>
      <c r="D10" s="13"/>
      <c r="E10" s="13"/>
      <c r="F10" s="13"/>
      <c r="G10" s="13"/>
      <c r="H10" s="13"/>
      <c r="I10" s="102" t="s">
        <v>148</v>
      </c>
      <c r="J10" s="258">
        <f t="shared" si="0"/>
        <v>0</v>
      </c>
      <c r="K10" s="261">
        <v>0.0085</v>
      </c>
      <c r="L10" s="13"/>
      <c r="M10" s="13"/>
    </row>
    <row r="11" spans="1:13" ht="15">
      <c r="A11" s="13"/>
      <c r="B11" s="13"/>
      <c r="C11" s="13"/>
      <c r="D11" s="13"/>
      <c r="E11" s="13"/>
      <c r="F11" s="13"/>
      <c r="G11" s="13"/>
      <c r="H11" s="13"/>
      <c r="I11" s="102" t="s">
        <v>149</v>
      </c>
      <c r="J11" s="258">
        <f t="shared" si="0"/>
        <v>0</v>
      </c>
      <c r="K11" s="261">
        <v>0.055</v>
      </c>
      <c r="L11" s="13"/>
      <c r="M11" s="13"/>
    </row>
    <row r="12" spans="1:13" ht="15">
      <c r="A12" s="13"/>
      <c r="B12" s="13"/>
      <c r="C12" s="13"/>
      <c r="D12" s="13"/>
      <c r="E12" s="13"/>
      <c r="F12" s="13"/>
      <c r="G12" s="13"/>
      <c r="H12" s="13"/>
      <c r="I12" s="102" t="s">
        <v>150</v>
      </c>
      <c r="J12" s="258">
        <f t="shared" si="0"/>
        <v>0</v>
      </c>
      <c r="K12" s="261">
        <v>0.114</v>
      </c>
      <c r="L12" s="13"/>
      <c r="M12" s="13"/>
    </row>
    <row r="13" spans="1:13" ht="15">
      <c r="A13" s="13"/>
      <c r="B13" s="13"/>
      <c r="C13" s="13"/>
      <c r="D13" s="13"/>
      <c r="E13" s="13"/>
      <c r="F13" s="13"/>
      <c r="G13" s="13"/>
      <c r="H13" s="13"/>
      <c r="I13" s="102" t="s">
        <v>151</v>
      </c>
      <c r="J13" s="258">
        <f t="shared" si="0"/>
        <v>0</v>
      </c>
      <c r="K13" s="261">
        <v>0.1415</v>
      </c>
      <c r="L13" s="13"/>
      <c r="M13" s="13"/>
    </row>
    <row r="14" spans="1:13" ht="15">
      <c r="A14" s="13"/>
      <c r="B14" s="13"/>
      <c r="C14" s="13"/>
      <c r="D14" s="13"/>
      <c r="E14" s="13"/>
      <c r="F14" s="13"/>
      <c r="G14" s="13"/>
      <c r="H14" s="13"/>
      <c r="I14" s="102" t="s">
        <v>152</v>
      </c>
      <c r="J14" s="258">
        <f t="shared" si="0"/>
        <v>0</v>
      </c>
      <c r="K14" s="261">
        <v>0.1375</v>
      </c>
      <c r="L14" s="13"/>
      <c r="M14" s="13"/>
    </row>
    <row r="15" spans="1:13" ht="15">
      <c r="A15" s="13"/>
      <c r="B15" s="13"/>
      <c r="C15" s="13"/>
      <c r="D15" s="13"/>
      <c r="E15" s="13"/>
      <c r="F15" s="13"/>
      <c r="G15" s="13"/>
      <c r="H15" s="13"/>
      <c r="I15" s="102" t="s">
        <v>153</v>
      </c>
      <c r="J15" s="258">
        <f t="shared" si="0"/>
        <v>0</v>
      </c>
      <c r="K15" s="261">
        <v>0.124</v>
      </c>
      <c r="L15" s="13"/>
      <c r="M15" s="13"/>
    </row>
    <row r="16" spans="1:13" ht="15">
      <c r="A16" s="13"/>
      <c r="B16" s="13"/>
      <c r="C16" s="13"/>
      <c r="D16" s="13"/>
      <c r="E16" s="13"/>
      <c r="F16" s="13"/>
      <c r="G16" s="13"/>
      <c r="H16" s="13"/>
      <c r="I16" s="102" t="s">
        <v>154</v>
      </c>
      <c r="J16" s="258">
        <f t="shared" si="0"/>
        <v>0</v>
      </c>
      <c r="K16" s="261">
        <v>0.114</v>
      </c>
      <c r="L16" s="13"/>
      <c r="M16" s="13"/>
    </row>
    <row r="17" spans="1:13" ht="15">
      <c r="A17" s="13"/>
      <c r="B17" s="13"/>
      <c r="C17" s="13"/>
      <c r="D17" s="13"/>
      <c r="E17" s="13"/>
      <c r="F17" s="13"/>
      <c r="G17" s="13"/>
      <c r="H17" s="13"/>
      <c r="I17" s="102" t="s">
        <v>155</v>
      </c>
      <c r="J17" s="258">
        <f t="shared" si="0"/>
        <v>0</v>
      </c>
      <c r="K17" s="261">
        <v>0.094</v>
      </c>
      <c r="L17" s="13"/>
      <c r="M17" s="13"/>
    </row>
    <row r="18" spans="1:13" ht="15">
      <c r="A18" s="13"/>
      <c r="B18" s="13"/>
      <c r="C18" s="13"/>
      <c r="D18" s="13"/>
      <c r="E18" s="13"/>
      <c r="F18" s="13"/>
      <c r="G18" s="13"/>
      <c r="H18" s="13"/>
      <c r="I18" s="102" t="s">
        <v>156</v>
      </c>
      <c r="J18" s="258">
        <f t="shared" si="0"/>
        <v>0</v>
      </c>
      <c r="K18" s="261">
        <v>0.0945</v>
      </c>
      <c r="L18" s="13"/>
      <c r="M18" s="13"/>
    </row>
    <row r="19" spans="1:13" ht="15">
      <c r="A19" s="13"/>
      <c r="B19" s="13"/>
      <c r="C19" s="13"/>
      <c r="D19" s="13"/>
      <c r="E19" s="13"/>
      <c r="F19" s="13"/>
      <c r="G19" s="13"/>
      <c r="H19" s="13"/>
      <c r="I19" s="102" t="s">
        <v>157</v>
      </c>
      <c r="J19" s="258">
        <f t="shared" si="0"/>
        <v>0</v>
      </c>
      <c r="K19" s="261">
        <v>0.074</v>
      </c>
      <c r="L19" s="13"/>
      <c r="M19" s="13"/>
    </row>
    <row r="20" spans="1:13" ht="15">
      <c r="A20" s="13"/>
      <c r="B20" s="13"/>
      <c r="C20" s="13"/>
      <c r="D20" s="13"/>
      <c r="E20" s="13"/>
      <c r="F20" s="13"/>
      <c r="G20" s="13"/>
      <c r="H20" s="13"/>
      <c r="I20" s="102" t="s">
        <v>158</v>
      </c>
      <c r="J20" s="258">
        <f t="shared" si="0"/>
        <v>0</v>
      </c>
      <c r="K20" s="261">
        <v>0.037</v>
      </c>
      <c r="L20" s="13"/>
      <c r="M20" s="13"/>
    </row>
    <row r="21" spans="1:13" ht="15">
      <c r="A21" s="13"/>
      <c r="B21" s="13"/>
      <c r="C21" s="13"/>
      <c r="D21" s="13"/>
      <c r="E21" s="13"/>
      <c r="F21" s="13"/>
      <c r="G21" s="13"/>
      <c r="H21" s="13"/>
      <c r="I21" s="13"/>
      <c r="J21" s="13"/>
      <c r="K21" s="13"/>
      <c r="L21" s="13"/>
      <c r="M21" s="13"/>
    </row>
    <row r="22" spans="1:13" ht="15.75">
      <c r="A22" s="13"/>
      <c r="B22" s="13"/>
      <c r="C22" s="13"/>
      <c r="D22" s="13"/>
      <c r="E22" s="13"/>
      <c r="F22" s="13"/>
      <c r="G22" s="13"/>
      <c r="H22" s="13"/>
      <c r="I22" s="532">
        <f>'Step 2 - Annual Cash Budget'!B2</f>
        <v>0</v>
      </c>
      <c r="J22" s="532"/>
      <c r="K22" s="532"/>
      <c r="L22" s="532"/>
      <c r="M22" s="532"/>
    </row>
    <row r="23" spans="1:8" ht="15">
      <c r="A23" s="13"/>
      <c r="B23" s="13"/>
      <c r="C23" s="13"/>
      <c r="D23" s="13"/>
      <c r="E23" s="13"/>
      <c r="F23" s="13"/>
      <c r="G23" s="13"/>
      <c r="H23" s="13"/>
    </row>
    <row r="24" spans="9:11" ht="15">
      <c r="I24" s="531" t="s">
        <v>265</v>
      </c>
      <c r="J24" s="531"/>
      <c r="K24" s="257" t="s">
        <v>266</v>
      </c>
    </row>
    <row r="25" spans="9:11" ht="15">
      <c r="I25" s="102" t="s">
        <v>267</v>
      </c>
      <c r="J25" s="263">
        <f>'Step 1 - Milk Income'!N11</f>
        <v>0</v>
      </c>
      <c r="K25" s="262" t="e">
        <f>SUM(K26:K37)</f>
        <v>#DIV/0!</v>
      </c>
    </row>
    <row r="26" spans="9:11" ht="15">
      <c r="I26" s="102" t="s">
        <v>147</v>
      </c>
      <c r="J26" s="263">
        <f>'Step 1 - Milk Income'!B11</f>
        <v>0</v>
      </c>
      <c r="K26" s="264" t="e">
        <f>J26/$J$25</f>
        <v>#DIV/0!</v>
      </c>
    </row>
    <row r="27" spans="9:11" ht="15">
      <c r="I27" s="102" t="s">
        <v>148</v>
      </c>
      <c r="J27" s="263">
        <f>'Step 1 - Milk Income'!C$11</f>
        <v>0</v>
      </c>
      <c r="K27" s="264" t="e">
        <f aca="true" t="shared" si="1" ref="K27:K37">J27/$J$25</f>
        <v>#DIV/0!</v>
      </c>
    </row>
    <row r="28" spans="9:11" ht="15">
      <c r="I28" s="102" t="s">
        <v>149</v>
      </c>
      <c r="J28" s="263">
        <f>'Step 1 - Milk Income'!D$11</f>
        <v>0</v>
      </c>
      <c r="K28" s="264" t="e">
        <f t="shared" si="1"/>
        <v>#DIV/0!</v>
      </c>
    </row>
    <row r="29" spans="9:11" ht="15">
      <c r="I29" s="102" t="s">
        <v>150</v>
      </c>
      <c r="J29" s="263">
        <f>'Step 1 - Milk Income'!E$11</f>
        <v>0</v>
      </c>
      <c r="K29" s="264" t="e">
        <f t="shared" si="1"/>
        <v>#DIV/0!</v>
      </c>
    </row>
    <row r="30" spans="9:11" ht="15">
      <c r="I30" s="102" t="s">
        <v>151</v>
      </c>
      <c r="J30" s="263">
        <f>'Step 1 - Milk Income'!F$11</f>
        <v>0</v>
      </c>
      <c r="K30" s="264" t="e">
        <f t="shared" si="1"/>
        <v>#DIV/0!</v>
      </c>
    </row>
    <row r="31" spans="9:11" ht="15">
      <c r="I31" s="102" t="s">
        <v>152</v>
      </c>
      <c r="J31" s="263">
        <f>'Step 1 - Milk Income'!G$11</f>
        <v>0</v>
      </c>
      <c r="K31" s="264" t="e">
        <f t="shared" si="1"/>
        <v>#DIV/0!</v>
      </c>
    </row>
    <row r="32" spans="9:11" ht="15">
      <c r="I32" s="102" t="s">
        <v>153</v>
      </c>
      <c r="J32" s="263">
        <f>'Step 1 - Milk Income'!H$11</f>
        <v>0</v>
      </c>
      <c r="K32" s="264" t="e">
        <f t="shared" si="1"/>
        <v>#DIV/0!</v>
      </c>
    </row>
    <row r="33" spans="9:11" ht="15">
      <c r="I33" s="102" t="s">
        <v>154</v>
      </c>
      <c r="J33" s="263">
        <f>'Step 1 - Milk Income'!I$11</f>
        <v>0</v>
      </c>
      <c r="K33" s="264" t="e">
        <f t="shared" si="1"/>
        <v>#DIV/0!</v>
      </c>
    </row>
    <row r="34" spans="9:11" ht="15">
      <c r="I34" s="102" t="s">
        <v>155</v>
      </c>
      <c r="J34" s="263">
        <f>'Step 1 - Milk Income'!J$11</f>
        <v>0</v>
      </c>
      <c r="K34" s="264" t="e">
        <f t="shared" si="1"/>
        <v>#DIV/0!</v>
      </c>
    </row>
    <row r="35" spans="9:11" ht="15">
      <c r="I35" s="102" t="s">
        <v>156</v>
      </c>
      <c r="J35" s="263">
        <f>'Step 1 - Milk Income'!K$11</f>
        <v>0</v>
      </c>
      <c r="K35" s="264" t="e">
        <f t="shared" si="1"/>
        <v>#DIV/0!</v>
      </c>
    </row>
    <row r="36" spans="9:11" ht="15">
      <c r="I36" s="102" t="s">
        <v>157</v>
      </c>
      <c r="J36" s="263">
        <f>'Step 1 - Milk Income'!L$11</f>
        <v>0</v>
      </c>
      <c r="K36" s="264" t="e">
        <f t="shared" si="1"/>
        <v>#DIV/0!</v>
      </c>
    </row>
    <row r="37" spans="9:11" ht="15">
      <c r="I37" s="102" t="s">
        <v>158</v>
      </c>
      <c r="J37" s="263">
        <f>'Step 1 - Milk Income'!M$11</f>
        <v>0</v>
      </c>
      <c r="K37" s="264" t="e">
        <f t="shared" si="1"/>
        <v>#DIV/0!</v>
      </c>
    </row>
  </sheetData>
  <sheetProtection password="DBAD" sheet="1"/>
  <mergeCells count="5">
    <mergeCell ref="I7:J7"/>
    <mergeCell ref="I2:M2"/>
    <mergeCell ref="I3:M5"/>
    <mergeCell ref="I22:M22"/>
    <mergeCell ref="I24:J24"/>
  </mergeCells>
  <conditionalFormatting sqref="I7:I20 I2:I3">
    <cfRule type="cellIs" priority="11" dxfId="32" operator="greaterThan" stopIfTrue="1">
      <formula>0</formula>
    </cfRule>
    <cfRule type="cellIs" priority="12" dxfId="33" operator="equal" stopIfTrue="1">
      <formula>0</formula>
    </cfRule>
  </conditionalFormatting>
  <conditionalFormatting sqref="K7">
    <cfRule type="cellIs" priority="7" dxfId="32" operator="greaterThan" stopIfTrue="1">
      <formula>0</formula>
    </cfRule>
    <cfRule type="cellIs" priority="8" dxfId="33" operator="equal" stopIfTrue="1">
      <formula>0</formula>
    </cfRule>
  </conditionalFormatting>
  <conditionalFormatting sqref="I22">
    <cfRule type="cellIs" priority="5" dxfId="32" operator="greaterThan" stopIfTrue="1">
      <formula>0</formula>
    </cfRule>
    <cfRule type="cellIs" priority="6" dxfId="33" operator="equal" stopIfTrue="1">
      <formula>0</formula>
    </cfRule>
  </conditionalFormatting>
  <conditionalFormatting sqref="I24:I37">
    <cfRule type="cellIs" priority="3" dxfId="32" operator="greaterThan" stopIfTrue="1">
      <formula>0</formula>
    </cfRule>
    <cfRule type="cellIs" priority="4" dxfId="33" operator="equal" stopIfTrue="1">
      <formula>0</formula>
    </cfRule>
  </conditionalFormatting>
  <conditionalFormatting sqref="K24">
    <cfRule type="cellIs" priority="1" dxfId="32" operator="greaterThan" stopIfTrue="1">
      <formula>0</formula>
    </cfRule>
    <cfRule type="cellIs" priority="2" dxfId="33" operator="equal" stopIfTrue="1">
      <formula>0</formula>
    </cfRule>
  </conditionalFormatting>
  <printOptions/>
  <pageMargins left="0.7" right="0.7" top="0.75" bottom="0.75" header="0.3" footer="0.3"/>
  <pageSetup fitToHeight="1" fitToWidth="1" horizontalDpi="600" verticalDpi="600" orientation="landscape" paperSize="9" scale="77" r:id="rId4"/>
  <ignoredErrors>
    <ignoredError sqref="K8" unlockedFormula="1"/>
    <ignoredError sqref="K2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Angie Fisher</cp:lastModifiedBy>
  <cp:lastPrinted>2015-05-21T18:49:27Z</cp:lastPrinted>
  <dcterms:created xsi:type="dcterms:W3CDTF">2013-10-13T23:23:31Z</dcterms:created>
  <dcterms:modified xsi:type="dcterms:W3CDTF">2017-02-13T23:22:48Z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